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saveExternalLinkValues="0" codeName="ThisWorkbook" defaultThemeVersion="166925"/>
  <xr:revisionPtr revIDLastSave="0" documentId="8_{820283AC-CD13-491D-95FE-37E2A2BDB934}" xr6:coauthVersionLast="47" xr6:coauthVersionMax="47" xr10:uidLastSave="{00000000-0000-0000-0000-000000000000}"/>
  <workbookProtection workbookPassword="AFA5" lockStructure="1"/>
  <bookViews>
    <workbookView xWindow="1520" yWindow="1520" windowWidth="14400" windowHeight="8260" tabRatio="773" firstSheet="5" activeTab="11" xr2:uid="{1CDBCA03-64CC-4E17-A8A8-8964BEDB8FD4}"/>
  </bookViews>
  <sheets>
    <sheet name="Overview" sheetId="2" r:id="rId1"/>
    <sheet name="General credit risk exposures" sheetId="22" r:id="rId2"/>
    <sheet name="Transacts fail min hairct flrs" sheetId="18" r:id="rId3"/>
    <sheet name="Securitization exposures" sheetId="8" r:id="rId4"/>
    <sheet name="Equity exposures" sheetId="9" r:id="rId5"/>
    <sheet name="Operational risk" sheetId="10" r:id="rId6"/>
    <sheet name="Market risk" sheetId="15" r:id="rId7"/>
    <sheet name="CVA risk" sheetId="13" r:id="rId8"/>
    <sheet name="GSIB memo items" sheetId="17" r:id="rId9"/>
    <sheet name="Checks" sheetId="20" r:id="rId10"/>
    <sheet name="Valid input responses" sheetId="14" state="hidden" r:id="rId11"/>
    <sheet name="FRB Parameters" sheetId="23" r:id="rId12"/>
  </sheets>
  <definedNames>
    <definedName name="_ftnref1" localSheetId="0">Overview!$B$17</definedName>
    <definedName name="_Hlk139449216" localSheetId="6">'Market risk'!$B$40</definedName>
    <definedName name="_Hlk139457300" localSheetId="6">'Market risk'!$B$13</definedName>
    <definedName name="Binary">'Valid input responses'!$B$7:$B$8</definedName>
    <definedName name="Counterparty_Types">'Valid input responses'!$B$11:$B$21</definedName>
    <definedName name="CVA_Frameworks">'Valid input responses'!$B$3:$B$4</definedName>
    <definedName name="IQ_CH">110000</definedName>
    <definedName name="IQ_CQ">5000</definedName>
    <definedName name="IQ_CY">10000</definedName>
    <definedName name="IQ_DAILY">500000</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NTM">6000</definedName>
    <definedName name="IQ_TODAY">0</definedName>
    <definedName name="IQ_WEEK">50000</definedName>
    <definedName name="IQ_YTD">3000</definedName>
    <definedName name="IQ_YTDMONTH">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0" l="1"/>
  <c r="C25" i="20"/>
  <c r="C24" i="20"/>
  <c r="C15" i="20"/>
  <c r="C14" i="20"/>
  <c r="C12" i="20"/>
  <c r="C11" i="20"/>
  <c r="C10" i="20"/>
  <c r="F14" i="17" a="1"/>
  <c r="F14" i="17" s="1"/>
  <c r="C53" i="20" s="1"/>
  <c r="F9" i="17" a="1"/>
  <c r="F9" i="17"/>
  <c r="F5" i="17" a="1"/>
  <c r="F5" i="17"/>
  <c r="C51" i="20" s="1"/>
  <c r="E16" i="13"/>
  <c r="F16" i="13" s="1"/>
  <c r="E15" i="13"/>
  <c r="F15" i="13" s="1"/>
  <c r="E14" i="13"/>
  <c r="F14" i="13" s="1"/>
  <c r="E13" i="13"/>
  <c r="F13" i="13" s="1"/>
  <c r="E12" i="13"/>
  <c r="F12" i="13" s="1"/>
  <c r="F11" i="13"/>
  <c r="E11" i="13"/>
  <c r="D10" i="13"/>
  <c r="C10" i="13"/>
  <c r="E10" i="13" s="1"/>
  <c r="F10" i="13" s="1"/>
  <c r="E8" i="13"/>
  <c r="E5" i="13"/>
  <c r="C89" i="15"/>
  <c r="F89" i="15" s="1"/>
  <c r="C46" i="20" s="1"/>
  <c r="K14" i="15"/>
  <c r="C45" i="20" s="1"/>
  <c r="O9" i="10"/>
  <c r="C42" i="20" s="1"/>
  <c r="O8" i="10"/>
  <c r="C41" i="20" s="1"/>
  <c r="AE7" i="10"/>
  <c r="AD7" i="10"/>
  <c r="AC7" i="10"/>
  <c r="AB7" i="10"/>
  <c r="AA7" i="10"/>
  <c r="Z7" i="10"/>
  <c r="Y7" i="10"/>
  <c r="X7" i="10"/>
  <c r="W7" i="10"/>
  <c r="V7" i="10"/>
  <c r="U7" i="10"/>
  <c r="O7" i="10"/>
  <c r="C40" i="20" s="1"/>
  <c r="AE6" i="10"/>
  <c r="AD6" i="10"/>
  <c r="AC6" i="10"/>
  <c r="AB6" i="10"/>
  <c r="AA6" i="10"/>
  <c r="Z6" i="10"/>
  <c r="Y6" i="10"/>
  <c r="X6" i="10"/>
  <c r="W6" i="10"/>
  <c r="V6" i="10"/>
  <c r="U6" i="10"/>
  <c r="O6" i="10"/>
  <c r="C39" i="20" s="1"/>
  <c r="AE5" i="10"/>
  <c r="AD5" i="10"/>
  <c r="AC5" i="10"/>
  <c r="AB5" i="10"/>
  <c r="AA5" i="10"/>
  <c r="Z5" i="10"/>
  <c r="Y5" i="10"/>
  <c r="X5" i="10"/>
  <c r="W5" i="10"/>
  <c r="V5" i="10"/>
  <c r="U5" i="10"/>
  <c r="O5" i="10"/>
  <c r="C38" i="20" s="1"/>
  <c r="AK76" i="22"/>
  <c r="AJ76" i="22" a="1"/>
  <c r="AJ76" i="22" s="1"/>
  <c r="AK75" i="22"/>
  <c r="AJ75" i="22" a="1"/>
  <c r="AJ75" i="22"/>
  <c r="AK74" i="22"/>
  <c r="AJ74" i="22" a="1"/>
  <c r="AJ74" i="22"/>
  <c r="AK73" i="22"/>
  <c r="AJ73" i="22" a="1"/>
  <c r="AJ73" i="22" s="1"/>
  <c r="AK72" i="22"/>
  <c r="AJ72" i="22" a="1"/>
  <c r="AJ72" i="22" s="1"/>
  <c r="AK71" i="22"/>
  <c r="AJ71" i="22" a="1"/>
  <c r="AJ71" i="22"/>
  <c r="AK70" i="22"/>
  <c r="AJ70" i="22" a="1"/>
  <c r="AJ70" i="22"/>
  <c r="AK69" i="22"/>
  <c r="AJ69" i="22" a="1"/>
  <c r="AJ69" i="22" s="1"/>
  <c r="AK68" i="22"/>
  <c r="AJ68" i="22" a="1"/>
  <c r="AJ68" i="22" s="1"/>
  <c r="AK67" i="22"/>
  <c r="AJ67" i="22" a="1"/>
  <c r="AJ67" i="22"/>
  <c r="AK66" i="22"/>
  <c r="AJ66" i="22" a="1"/>
  <c r="AJ66" i="22"/>
  <c r="AK65" i="22"/>
  <c r="AJ65" i="22" a="1"/>
  <c r="AJ65" i="22" s="1"/>
  <c r="AK64" i="22"/>
  <c r="AJ64" i="22" a="1"/>
  <c r="AJ64" i="22" s="1"/>
  <c r="AK63" i="22"/>
  <c r="AJ63" i="22" a="1"/>
  <c r="AJ63" i="22"/>
  <c r="AF63" i="22"/>
  <c r="C29" i="20" s="1"/>
  <c r="AK62" i="22"/>
  <c r="AJ62" i="22" a="1"/>
  <c r="AJ62" i="22"/>
  <c r="AF62" i="22"/>
  <c r="C28" i="20" s="1"/>
  <c r="AK61" i="22"/>
  <c r="AJ61" i="22" a="1"/>
  <c r="AJ61" i="22"/>
  <c r="AK60" i="22"/>
  <c r="AF61" i="22" s="1"/>
  <c r="C27" i="20" s="1"/>
  <c r="AJ60" i="22" a="1"/>
  <c r="AJ60" i="22"/>
  <c r="E52" i="22"/>
  <c r="E51" i="22"/>
  <c r="E50" i="22"/>
  <c r="C23" i="20" s="1"/>
  <c r="AA42" i="22"/>
  <c r="Z42" i="22"/>
  <c r="Y42" i="22"/>
  <c r="X42" i="22"/>
  <c r="W42" i="22"/>
  <c r="V42" i="22"/>
  <c r="U42" i="22"/>
  <c r="T42" i="22"/>
  <c r="S42" i="22"/>
  <c r="R42" i="22"/>
  <c r="Q42" i="22"/>
  <c r="P42" i="22"/>
  <c r="O42" i="22"/>
  <c r="N42" i="22"/>
  <c r="M42" i="22"/>
  <c r="L42" i="22"/>
  <c r="K42" i="22"/>
  <c r="J42" i="22"/>
  <c r="I42" i="22"/>
  <c r="H42" i="22"/>
  <c r="G42" i="22"/>
  <c r="F42" i="22"/>
  <c r="E42" i="22"/>
  <c r="D42" i="22"/>
  <c r="C42" i="22"/>
  <c r="B42" i="22"/>
  <c r="AA41" i="22"/>
  <c r="Z41" i="22"/>
  <c r="Y41" i="22"/>
  <c r="X41" i="22"/>
  <c r="W41" i="22"/>
  <c r="V41" i="22"/>
  <c r="U41" i="22"/>
  <c r="T41" i="22"/>
  <c r="S41" i="22"/>
  <c r="R41" i="22"/>
  <c r="Q41" i="22"/>
  <c r="P41" i="22"/>
  <c r="O41" i="22"/>
  <c r="N41" i="22"/>
  <c r="M41" i="22"/>
  <c r="L41" i="22"/>
  <c r="K41" i="22"/>
  <c r="J41" i="22"/>
  <c r="I41" i="22"/>
  <c r="H41" i="22"/>
  <c r="G41" i="22"/>
  <c r="F41" i="22"/>
  <c r="E41" i="22"/>
  <c r="AC9" i="22" s="1"/>
  <c r="C21" i="20" s="1"/>
  <c r="D41" i="22"/>
  <c r="C41" i="22"/>
  <c r="B41" i="22"/>
  <c r="AA40" i="22"/>
  <c r="Z40" i="22"/>
  <c r="Y40" i="22"/>
  <c r="X40" i="22"/>
  <c r="W40" i="22"/>
  <c r="V40" i="22"/>
  <c r="U40" i="22"/>
  <c r="T40" i="22"/>
  <c r="S40" i="22"/>
  <c r="R40" i="22"/>
  <c r="Q40" i="22"/>
  <c r="P40" i="22"/>
  <c r="O40" i="22"/>
  <c r="N40" i="22"/>
  <c r="M40" i="22"/>
  <c r="L40" i="22"/>
  <c r="K40" i="22"/>
  <c r="J40" i="22"/>
  <c r="I40" i="22"/>
  <c r="H40" i="22"/>
  <c r="G40" i="22"/>
  <c r="F40" i="22"/>
  <c r="E40" i="22"/>
  <c r="D40" i="22"/>
  <c r="C40" i="22"/>
  <c r="B40" i="22"/>
  <c r="AC7" i="22" s="1"/>
  <c r="C19" i="20" s="1"/>
  <c r="AH38" i="22" a="1"/>
  <c r="AH38" i="22"/>
  <c r="AH37" i="22" a="1"/>
  <c r="AH37" i="22"/>
  <c r="AH36" i="22" a="1"/>
  <c r="AH36" i="22"/>
  <c r="AH35" i="22" a="1"/>
  <c r="AH35" i="22" s="1"/>
  <c r="AH34" i="22" a="1"/>
  <c r="AH34" i="22"/>
  <c r="AH33" i="22" a="1"/>
  <c r="AH33" i="22"/>
  <c r="AH32" i="22" a="1"/>
  <c r="AH32" i="22" s="1"/>
  <c r="AH31" i="22" a="1"/>
  <c r="AH31" i="22"/>
  <c r="AH30" i="22" a="1"/>
  <c r="AH30" i="22"/>
  <c r="AH29" i="22" a="1"/>
  <c r="AH29" i="22" s="1"/>
  <c r="AH28" i="22" a="1"/>
  <c r="AH28" i="22"/>
  <c r="AH27" i="22" a="1"/>
  <c r="AH27" i="22"/>
  <c r="AH26" i="22" a="1"/>
  <c r="AH26" i="22"/>
  <c r="AH25" i="22" a="1"/>
  <c r="AH25" i="22"/>
  <c r="AH24" i="22" a="1"/>
  <c r="AH24" i="22"/>
  <c r="AH23" i="22" a="1"/>
  <c r="AH23" i="22" s="1"/>
  <c r="AH22" i="22" a="1"/>
  <c r="AH22" i="22"/>
  <c r="AH21" i="22" a="1"/>
  <c r="AH21" i="22"/>
  <c r="AH20" i="22" a="1"/>
  <c r="AH20" i="22"/>
  <c r="AH19" i="22" a="1"/>
  <c r="AH19" i="22"/>
  <c r="AH18" i="22" a="1"/>
  <c r="AH18" i="22"/>
  <c r="AH17" i="22" a="1"/>
  <c r="AH17" i="22" s="1"/>
  <c r="AH16" i="22" a="1"/>
  <c r="AH16" i="22"/>
  <c r="AH15" i="22" a="1"/>
  <c r="AH15" i="22"/>
  <c r="AH14" i="22" a="1"/>
  <c r="AH14" i="22"/>
  <c r="AH13" i="22" a="1"/>
  <c r="AH13" i="22"/>
  <c r="AH12" i="22" a="1"/>
  <c r="AH12" i="22"/>
  <c r="AH11" i="22" a="1"/>
  <c r="AH11" i="22" s="1"/>
  <c r="AH10" i="22" a="1"/>
  <c r="AH10" i="22"/>
  <c r="AC10" i="22"/>
  <c r="C22" i="20" s="1"/>
  <c r="AH9" i="22" a="1"/>
  <c r="AH9" i="22"/>
  <c r="AH8" i="22" a="1"/>
  <c r="AH8" i="22"/>
  <c r="AC8" i="22"/>
  <c r="C20" i="20" s="1"/>
  <c r="AH7" i="22" a="1"/>
  <c r="AH7" i="22"/>
  <c r="AH6" i="22" a="1"/>
  <c r="AH6" i="22"/>
  <c r="E18" i="2"/>
  <c r="E17" i="2"/>
  <c r="E13" i="2"/>
  <c r="E12" i="2"/>
  <c r="E10" i="2"/>
  <c r="E9" i="2"/>
  <c r="C9" i="20" s="1"/>
  <c r="E8" i="2"/>
  <c r="C8" i="20" s="1"/>
  <c r="E7" i="2"/>
  <c r="C7" i="20" s="1"/>
  <c r="E6" i="2"/>
  <c r="C6" i="20" s="1"/>
  <c r="E5" i="2"/>
  <c r="C5" i="20" s="1"/>
  <c r="E17" i="13" l="1"/>
  <c r="F17" i="13" s="1"/>
  <c r="E14" i="2" s="1"/>
  <c r="C13" i="20" s="1"/>
  <c r="AC6" i="22"/>
  <c r="C18" i="20" s="1"/>
  <c r="AF60" i="22"/>
  <c r="C26" i="20" s="1"/>
  <c r="F5" i="13"/>
</calcChain>
</file>

<file path=xl/sharedStrings.xml><?xml version="1.0" encoding="utf-8"?>
<sst xmlns="http://schemas.openxmlformats.org/spreadsheetml/2006/main" count="608" uniqueCount="481">
  <si>
    <t>Overview of Expanded Total Risk-Weighted Assets and Regulatory Capital</t>
  </si>
  <si>
    <t>Dollar amounts in thousands</t>
  </si>
  <si>
    <t>PART 1 – Expanded Total Risk-Weighted Assets</t>
  </si>
  <si>
    <t>Risk-weighted Assets</t>
  </si>
  <si>
    <t>Checks</t>
  </si>
  <si>
    <t>1.       Credit risk</t>
  </si>
  <si>
    <t>a.       General credit risk exposures*, cleared transactions, prefunded default fund contributions, and unsettled transactions</t>
  </si>
  <si>
    <t>b.       Transactions that fail the minimum haircut floor</t>
  </si>
  <si>
    <t>c.       Securitization exposures</t>
  </si>
  <si>
    <t xml:space="preserve">2.       Equity exposures </t>
  </si>
  <si>
    <t>3.       Operational risk</t>
  </si>
  <si>
    <t>4.       Market risk</t>
  </si>
  <si>
    <t xml:space="preserve">a.   Standardized market risk-weighted assets </t>
  </si>
  <si>
    <t>b.   Models-based market risk-weighted assets (including positions calculated under the sensitivities-based method)</t>
  </si>
  <si>
    <t>5.     Credit valuation adjustment (CVA) risk</t>
  </si>
  <si>
    <t>6.     Excess allowance for AACL</t>
  </si>
  <si>
    <t xml:space="preserve">7.     Allocated transfer risk reserve  </t>
  </si>
  <si>
    <t>8.     Sum of items 1, 2, 3, 4.a or 4.b, and 5 minus items 6 and 7**</t>
  </si>
  <si>
    <t>9.     Output floor</t>
  </si>
  <si>
    <t>10.   Expanded total risk-weighted assets</t>
  </si>
  <si>
    <t>PART 2 –  Regulatory Capital</t>
  </si>
  <si>
    <t>1.     Common equity tier 1 capital</t>
  </si>
  <si>
    <t>2.     Tier 1 capital  </t>
  </si>
  <si>
    <t>3.     Total capital</t>
  </si>
  <si>
    <t xml:space="preserve">* Excluding transactions that fail the minimum haircut floor </t>
  </si>
  <si>
    <t xml:space="preserve">** Institutions using the models based-approach for measuring market risk would include item 4.b. Institutions that do not use the models based-approach would include item 4.a. </t>
  </si>
  <si>
    <t>General credit risk exposures, cleared transactions, prefunded default fund contributions, and unsettled transactions (excluding transactions that fail the minimum haircut floor)</t>
  </si>
  <si>
    <t>PART 1 – On-balance sheet exposures</t>
  </si>
  <si>
    <t>Total credit exposures</t>
  </si>
  <si>
    <t>RWA of exposures subject to currency mismatch</t>
  </si>
  <si>
    <t>Total risk-weighted Assets</t>
  </si>
  <si>
    <t>1.   Sovereign exposures</t>
  </si>
  <si>
    <t>a.    Exposures to the U.S. government</t>
  </si>
  <si>
    <t>b.    Exposures to non-U.S. sovereign entities</t>
  </si>
  <si>
    <t>2.   Exposures to certain supranational entities and multilateral development banks (MDBs)</t>
  </si>
  <si>
    <t>3.   Exposures to government-sponsored enterprises (GSEs)</t>
  </si>
  <si>
    <t>4.   Bank exposures</t>
  </si>
  <si>
    <t>a.    Exposures to U.S. depository institutions or credit unions</t>
  </si>
  <si>
    <t>b.    Exposures to foreign banks</t>
  </si>
  <si>
    <t>c.    Foreign bank exposures that are self-liquidating, trade-related contingent items</t>
  </si>
  <si>
    <t>5.   Exposures to public sector entities (PSEs)</t>
  </si>
  <si>
    <t>a.    Exposures to U.S. PSEs</t>
  </si>
  <si>
    <t>b.    Exposures to foreign PSEs</t>
  </si>
  <si>
    <t>6.   Real estate exposures</t>
  </si>
  <si>
    <t>a.   Statutory multifamily mortgages</t>
  </si>
  <si>
    <t>b.   Pre-sold construction loans</t>
  </si>
  <si>
    <t>c.   High volatility commercial real estate (HVCRE) exposures</t>
  </si>
  <si>
    <t>d.   Acquisition, development, or construction (ADC) exposures that are not HVCRE exposures</t>
  </si>
  <si>
    <t>e.   Regulatory residential real estate: not dependent on the cash flows generated by the real estate</t>
  </si>
  <si>
    <t>M.1.a.  Memo item: Of which: Regulatory residential real estate, secured by principal residence</t>
  </si>
  <si>
    <t>M.1.b.  Memo item: Of which: Regulatory residential real estate, not dependent on cash flows, not secured by principal residence</t>
  </si>
  <si>
    <t>f.   Regulatory residential real estate: dependent on the cash flows generated by the real estate</t>
  </si>
  <si>
    <t>M.2.a.  Memo item: Of which: Regulatory residential real estate, less than 25% dependent on cash flows</t>
  </si>
  <si>
    <t>M.2.b.  Memo item: Of which: Regulatory residential real estate, less than 50% dependent on cash flows</t>
  </si>
  <si>
    <t>g.   Regulatory commercial real estate: not dependent on the cash flows generated by the real estate</t>
  </si>
  <si>
    <t>h.   Regulatory commercial real estate: dependent on the cash flows generated by the real estate</t>
  </si>
  <si>
    <t>M.3.a.  Memo item: Of which: Regulatory commercial real estate, less than 25% dependent on cash flows</t>
  </si>
  <si>
    <t>M.3.b.  Memo item: Of which: Regulatory commercial real estate, less than 50% dependent on cash flows</t>
  </si>
  <si>
    <t>i.   Other real estate exposures</t>
  </si>
  <si>
    <t>7.   Retail exposures</t>
  </si>
  <si>
    <t>8.   Corporate exposures</t>
  </si>
  <si>
    <t>a.   Of which: Project finance exposures</t>
  </si>
  <si>
    <t>9.   Other assets</t>
  </si>
  <si>
    <t>10.  Insurance assets </t>
  </si>
  <si>
    <t>11.  Total on-balance sheet credit risk exposures and RWA (post-CCF and post-CRM) for general credit risk</t>
  </si>
  <si>
    <t>M.4.   Does the firm participate in or have its own loan programs aimed at benefiting the public by expanding homeownership to historically underserved or low-to-moderate income borrowers?</t>
  </si>
  <si>
    <t xml:space="preserve"> M.4.a.   If so, briefly describe the eligibility criteria and risk mitigation features</t>
  </si>
  <si>
    <t xml:space="preserve"> M.4.b.  Originations under special mortgage programs</t>
  </si>
  <si>
    <t xml:space="preserve"> M.4.c.  Exposures to special mortgage programs</t>
  </si>
  <si>
    <t>RWA</t>
  </si>
  <si>
    <t>M.5.   Mortgage exposures with private mortgage insurance</t>
  </si>
  <si>
    <t>M.6.   Corporate exposures, investment grade rated with 100% risk weight</t>
  </si>
  <si>
    <t>M.6.a.  Of which: Corporate exposures, investment grade rated fund exposures with 100% risk weight</t>
  </si>
  <si>
    <t>M.7.   Small-and-medium sized enterprise exposures with 100% risk weight</t>
  </si>
  <si>
    <t>M.8.   Corporate exposures to financial institutions</t>
  </si>
  <si>
    <t>M.9.   Self-liquidating trade-contingent exposures with maturities of three to six months</t>
  </si>
  <si>
    <t xml:space="preserve">PART 2 – Derivatives, Off-Balance Sheet Items, and Other Items Subject to Risk-Weighting </t>
  </si>
  <si>
    <t>Face, notional, exposure, or other amount</t>
  </si>
  <si>
    <t>CCF</t>
  </si>
  <si>
    <t>Credit equivalent amount</t>
  </si>
  <si>
    <t>RWA of exposures subject to other risk-weighting approaches</t>
  </si>
  <si>
    <t>12.   Unconditionally cancelable commitments</t>
  </si>
  <si>
    <t>13.   Commitments (that are not undconditionally cancelable)</t>
  </si>
  <si>
    <t>14.   Self-liquidating trade letters of credit with an original maturity of one year or less </t>
  </si>
  <si>
    <t>15.   Transaction-related contingent items, including performance bonds, bid bonds, warranties, and performance standby letters of credit </t>
  </si>
  <si>
    <t>16.   Note issuance facilities and revolving underwriting facilities</t>
  </si>
  <si>
    <t>17.   Guarantees</t>
  </si>
  <si>
    <t xml:space="preserve">18.   Repo-style transactions </t>
  </si>
  <si>
    <t>19.   Credit-enhancing representations and warranties that are not securitization exposures</t>
  </si>
  <si>
    <t>20.   Off-balance sheet securities lending transactions</t>
  </si>
  <si>
    <t>21.   Off-balance sheet securities borrowing transactions</t>
  </si>
  <si>
    <t>22.   Financial standby letters of credit</t>
  </si>
  <si>
    <t>23.   Forward agreements</t>
  </si>
  <si>
    <t xml:space="preserve">24.   Over-the-counter derivative transactions </t>
  </si>
  <si>
    <t xml:space="preserve">25.   Centrally cleared derivative transactions </t>
  </si>
  <si>
    <t xml:space="preserve">26.   Pre-funded default fund contributions to central counterparties </t>
  </si>
  <si>
    <t xml:space="preserve">27.   Unsettled transactions </t>
  </si>
  <si>
    <t>28.   Total Exposures and RWAs for Derivatives, Off-Balance Sheet Items, and Other Items Subject to Risk-Weighting (post-CCF and CRM)</t>
  </si>
  <si>
    <t>M.10.  Corporate exposures, investment grade rated with 100% risk weight</t>
  </si>
  <si>
    <t>M.10.a  Of which: Corporate exposures, investment grade rated fund exposures with 100% risk weight</t>
  </si>
  <si>
    <t>M.11.  Small-and-medium enterprise exposures with 100% risk weight</t>
  </si>
  <si>
    <t xml:space="preserve">M.12.  Corporate exposures to financial institutions: credit risk exposures and associated risk-weighted assets </t>
  </si>
  <si>
    <t xml:space="preserve">M.13.  RWA Impact (current exposure methodology vs standarized approach for counterparty-credit risk) </t>
  </si>
  <si>
    <t>M.14.  RWA Impact (internal models methodology vs standarized approach for counterparty-credit risk)</t>
  </si>
  <si>
    <t xml:space="preserve">M.15.  RWA impact of changes to repo-style transactions, eligible margin loans, and netting sets of such transactions exposure calculation </t>
  </si>
  <si>
    <t>M.16.a.  Number of counterparties exceeding single counterparty credit limit</t>
  </si>
  <si>
    <t>M.16.b.  Total amount of exposures above the single counterparty credit limit</t>
  </si>
  <si>
    <t>Transactions that fail the minimum haircut floor</t>
  </si>
  <si>
    <t>PART 1 - For All Transactions For the Consolidated Bank Holding Company</t>
  </si>
  <si>
    <t>To be calculated using Table 1 and 2 (transactions that do not meet the minimum requirements)</t>
  </si>
  <si>
    <t>To be calculated using Table 1 and 3 (transactions that do not meet the minimum requirements)</t>
  </si>
  <si>
    <t>% of transactions that do not meet the minimum haircut floor (H&lt;f)</t>
  </si>
  <si>
    <t>Sum of collateral lent</t>
  </si>
  <si>
    <t>Sum of collateral received</t>
  </si>
  <si>
    <t>Weighted Average of H</t>
  </si>
  <si>
    <t>Weighted average of f</t>
  </si>
  <si>
    <t>% of U.S. Sovereign instruments received as collateral</t>
  </si>
  <si>
    <t>% of G10 instruments received as collateral</t>
  </si>
  <si>
    <t>% of All other sovereign instruments received as collateral</t>
  </si>
  <si>
    <t>RWA under the Standardized Approach</t>
  </si>
  <si>
    <t>RWA under the Advanced Approaches</t>
  </si>
  <si>
    <t>RWA under the proposal</t>
  </si>
  <si>
    <t>RWA under the proposal (using hypothetical haircuts for sovereign instruments)</t>
  </si>
  <si>
    <t>Eligible Margin Loans</t>
  </si>
  <si>
    <t>In-scope Transactions</t>
  </si>
  <si>
    <t>Transactions in netting sets - Cash lent</t>
  </si>
  <si>
    <t>Transactions not in netting sets - Cash lent</t>
  </si>
  <si>
    <t>Transactions in netting sets - Securities lent</t>
  </si>
  <si>
    <t>Transactions not in netting sets - Securities lent</t>
  </si>
  <si>
    <t>Out of Scope Transactions</t>
  </si>
  <si>
    <t>Out of scope transactions -cleared</t>
  </si>
  <si>
    <t>Out of scope transactions -banks</t>
  </si>
  <si>
    <t>Out of scope transactions -nonbank regulated</t>
  </si>
  <si>
    <t>Out of scope transactions -nonfinancial</t>
  </si>
  <si>
    <t>Out of scope transactions -securities borrowing</t>
  </si>
  <si>
    <t>Out of scope transactions -sovereign collateral</t>
  </si>
  <si>
    <t>Repo-Style Transactions</t>
  </si>
  <si>
    <t>All other collateralized transactions</t>
  </si>
  <si>
    <t>PART 2 - To be filled out for the 30 largest netting sets or transations above $100mm in gross exposures if it exceeds 30</t>
  </si>
  <si>
    <t>To be calculated using Table 1 and 2</t>
  </si>
  <si>
    <t>To be calculated using Table 1 and 3</t>
  </si>
  <si>
    <t xml:space="preserve">Netting Set </t>
  </si>
  <si>
    <t>Counterparty Type</t>
  </si>
  <si>
    <t>Is counterparty unregulated financial institution (Y/N)</t>
  </si>
  <si>
    <t>Loan Type (Cash lent or Securities lent)</t>
  </si>
  <si>
    <t>Does the transaction meet the minimum haircut floor (H&lt;f)?</t>
  </si>
  <si>
    <t>Portfolio Haircut (H)</t>
  </si>
  <si>
    <t>Portfolio Haircut Floor (f)</t>
  </si>
  <si>
    <t>RWA under current Standardized approach</t>
  </si>
  <si>
    <t>Sum of Collateral Lent</t>
  </si>
  <si>
    <t>Sum of Collateral Received</t>
  </si>
  <si>
    <t>If other, describe</t>
  </si>
  <si>
    <t>Securitization exposures</t>
  </si>
  <si>
    <t>PART 1 - Reporting institution acting as originator/sponsor</t>
  </si>
  <si>
    <t>Exposure amounts (by risk weight bands)</t>
  </si>
  <si>
    <t>RWA pre-cap</t>
  </si>
  <si>
    <t>RWA post-cap</t>
  </si>
  <si>
    <t xml:space="preserve">≤20% </t>
  </si>
  <si>
    <t xml:space="preserve"> &gt;20% to ≤50% </t>
  </si>
  <si>
    <t xml:space="preserve"> &gt;50% to ≤100% </t>
  </si>
  <si>
    <t xml:space="preserve"> &gt;100% to &lt;1250%</t>
  </si>
  <si>
    <t>SEC-SA</t>
  </si>
  <si>
    <t>Other</t>
  </si>
  <si>
    <t>Total</t>
  </si>
  <si>
    <t>1. Total exposures</t>
  </si>
  <si>
    <t xml:space="preserve">2. Traditional securitization </t>
  </si>
  <si>
    <t>2.a. Of which securitization that is not a resecuritization</t>
  </si>
  <si>
    <t>2.a.i. Of which retail underlying</t>
  </si>
  <si>
    <t>2.a.ii. Of which wholesale underlying</t>
  </si>
  <si>
    <t>2.b. Of which re-securitization</t>
  </si>
  <si>
    <r>
      <t>3. Synthetic securitization</t>
    </r>
    <r>
      <rPr>
        <b/>
        <sz val="9"/>
        <color rgb="FF000000"/>
        <rFont val="Arial"/>
        <family val="2"/>
      </rPr>
      <t xml:space="preserve"> </t>
    </r>
  </si>
  <si>
    <t>3.a. Of which securitization that is not a resecuritization</t>
  </si>
  <si>
    <t>3.a.i. Of which retail underlying</t>
  </si>
  <si>
    <t>3.a.ii. Of which wholesale underlying</t>
  </si>
  <si>
    <t>3.b. Of which re-securitization</t>
  </si>
  <si>
    <t>Memo Items</t>
  </si>
  <si>
    <t>M.1 NPL securitizations</t>
  </si>
  <si>
    <t>M.2 Investment firms treated as securitizations</t>
  </si>
  <si>
    <t>PART 2 - Reporting institution acting as investor</t>
  </si>
  <si>
    <t>Additional Memo Items</t>
  </si>
  <si>
    <t>M.1 Securitization RWA under p-factor of 0.5</t>
  </si>
  <si>
    <t>M.2 Securitization RWA with application of a 20% risk-weight floor</t>
  </si>
  <si>
    <t>Equity Exposures</t>
  </si>
  <si>
    <t>Adjusted carrying value</t>
  </si>
  <si>
    <t>Allocation by Risk-Weight Category</t>
  </si>
  <si>
    <t>Application of Other Risk-Weighting Approaches</t>
  </si>
  <si>
    <t>Total Risk-Weighted Assets Amount for Equity Exposures</t>
  </si>
  <si>
    <t>Equity Exposures by type</t>
  </si>
  <si>
    <t>1.    Sovereigns</t>
  </si>
  <si>
    <t>2.    Certain supranational entities and multilateral development banks (MDBs)</t>
  </si>
  <si>
    <t>3.    Government-sponsored enterprises (GSEs)</t>
  </si>
  <si>
    <t>4.    Public sector entities (PSEs)</t>
  </si>
  <si>
    <t>5.    Community development investments and small business investment companies</t>
  </si>
  <si>
    <t>5.a. Community development investments under section 24 (Eleventh) of the National Bank Act</t>
  </si>
  <si>
    <t>5.b. Small business investment companies</t>
  </si>
  <si>
    <t xml:space="preserve">6.     Publicly traded </t>
  </si>
  <si>
    <t>7.     Significant investments in the capital of unconsolidated financial institutions in the form of common stock</t>
  </si>
  <si>
    <t>8.     Exposures that hedge equity exposures to significant investments in the capital of unconsolidated financial institutions in the form of common stock</t>
  </si>
  <si>
    <t xml:space="preserve">9.     Non-publicly traded </t>
  </si>
  <si>
    <t>10.   Investment firms</t>
  </si>
  <si>
    <t>11.   Total on-balance sheet equity exposures and RWAs under the ESRWA</t>
  </si>
  <si>
    <t>Equity Exposures to Investment Funds</t>
  </si>
  <si>
    <t>12.    Investment funds using the full look-through approach</t>
  </si>
  <si>
    <t>12.a.  Of which: Stable value protection</t>
  </si>
  <si>
    <t>12.b.  Of which: Investment funds with underlying securitizations</t>
  </si>
  <si>
    <t>12.c.  Of which: Investment funds held by another investment fund</t>
  </si>
  <si>
    <t>13.    Investment funds using the alternative modified look-through approach</t>
  </si>
  <si>
    <t>13.a.  Of which: Stable value protection</t>
  </si>
  <si>
    <t>13.b.  Of which: Investment funds with underlying securitizations</t>
  </si>
  <si>
    <t>13.c.  Of which: Investment funds held by another investment fund</t>
  </si>
  <si>
    <t>14.    Other equity exposures to investment funds</t>
  </si>
  <si>
    <t>14.a.  Of which: Stable value protection</t>
  </si>
  <si>
    <t>15.    Total adjusted carrying value and RWAs for equity exposures to investment funds</t>
  </si>
  <si>
    <t xml:space="preserve">16.    Total adjusted carrying values and RWAs for on-balance sheet equity exposures </t>
  </si>
  <si>
    <t>PART 2 – Off-balance sheet exposures</t>
  </si>
  <si>
    <t>Effective notional principal amount of the exposure</t>
  </si>
  <si>
    <t>Credit conversion factor</t>
  </si>
  <si>
    <t>Off-Balance Sheet Exposure by Type</t>
  </si>
  <si>
    <t>Others</t>
  </si>
  <si>
    <t>17.     Unconditional commitments to acquire an equity exposure</t>
  </si>
  <si>
    <t>18.     Conditional commitments to acquire an equity exposure</t>
  </si>
  <si>
    <t>19.     Off-balance sheet component of equity exposures that are not an equity commitments</t>
  </si>
  <si>
    <t>20.     Total off-balance sheet equity exposures and RWAs</t>
  </si>
  <si>
    <t>Memo Items:</t>
  </si>
  <si>
    <t>Total Exposure</t>
  </si>
  <si>
    <t>M.1    Equity exposures to tax equity financing transactions, non-publicly traded equity (item 9)</t>
  </si>
  <si>
    <t>M.1.a    Of which: Equity exposures to low-income housing tax credit</t>
  </si>
  <si>
    <t xml:space="preserve">M.2    Equity exposures currently subject to the equity framework that would be market risk covered positions </t>
  </si>
  <si>
    <t>Operational Risk</t>
  </si>
  <si>
    <t>PART 1 - Historical losses</t>
  </si>
  <si>
    <t>T</t>
  </si>
  <si>
    <t>T-1</t>
  </si>
  <si>
    <t>T-2</t>
  </si>
  <si>
    <t>T-3</t>
  </si>
  <si>
    <t>T-4</t>
  </si>
  <si>
    <t>T-5</t>
  </si>
  <si>
    <t>T-6</t>
  </si>
  <si>
    <t>T-7</t>
  </si>
  <si>
    <t>T-8</t>
  </si>
  <si>
    <t>T-9</t>
  </si>
  <si>
    <t>Ten-year moving average</t>
  </si>
  <si>
    <t>1.     Total amount of operational losses (no recoveries and no exclusions)</t>
  </si>
  <si>
    <t>Item 1 minus 4:</t>
  </si>
  <si>
    <t xml:space="preserve">2.     Total amount of recoveries </t>
  </si>
  <si>
    <t>Item 2 minus 3:</t>
  </si>
  <si>
    <t>3.     Of which, insurance recoveries</t>
  </si>
  <si>
    <t>Item 4 minus memo:</t>
  </si>
  <si>
    <t>4. Total amount of operational losses net of recoveries (no exclusions)</t>
  </si>
  <si>
    <t xml:space="preserve">5. Total amount of operational losses net of recoveries and accounting for estimated operational losses due to a merger or acquisition. </t>
  </si>
  <si>
    <r>
      <rPr>
        <b/>
        <sz val="9"/>
        <color theme="1"/>
        <rFont val="Arial"/>
        <family val="2"/>
      </rPr>
      <t>Memo item:</t>
    </r>
    <r>
      <rPr>
        <sz val="9"/>
        <color theme="1"/>
        <rFont val="Arial"/>
        <family val="2"/>
      </rPr>
      <t xml:space="preserve"> Total amount of operational losses the firm plans to ask for exclusion</t>
    </r>
  </si>
  <si>
    <t>PART 2 - Business Indicator and subcomponents</t>
  </si>
  <si>
    <t>Business indicator and its subcomponents:</t>
  </si>
  <si>
    <t>1. Interest, lease and dividend component</t>
  </si>
  <si>
    <t>a. Total interest income</t>
  </si>
  <si>
    <t>b. Total interest expense</t>
  </si>
  <si>
    <t>c. Interest earning assets</t>
  </si>
  <si>
    <t>d. Dividend income</t>
  </si>
  <si>
    <t>2. Services component</t>
  </si>
  <si>
    <t>a. Fee and commission income</t>
  </si>
  <si>
    <t>b. Fee and commission expense</t>
  </si>
  <si>
    <t>c. Other operating income</t>
  </si>
  <si>
    <t>d. Other operating expense</t>
  </si>
  <si>
    <t>3. Financial component</t>
  </si>
  <si>
    <t>a. Trading revenue</t>
  </si>
  <si>
    <t>b. Net profit or loss on assets and liabilities not held for trading</t>
  </si>
  <si>
    <t>4. Business indicator</t>
  </si>
  <si>
    <t>PART 3 -  Minimum required operational risk capital</t>
  </si>
  <si>
    <t xml:space="preserve">1. Business indicator component </t>
  </si>
  <si>
    <t>2. Internal loss multiplier</t>
  </si>
  <si>
    <t>3. Operational risk capital requirement</t>
  </si>
  <si>
    <t>4. Risk-weighted assets for operational risk</t>
  </si>
  <si>
    <t>Market Risk</t>
  </si>
  <si>
    <t>Part 1 - Standardized capital requirement for market risk</t>
  </si>
  <si>
    <t>Sensitivities-based Method Capital Requirement:</t>
  </si>
  <si>
    <t>Model-Ineligible Trading Desks</t>
  </si>
  <si>
    <t>All Trading Desks</t>
  </si>
  <si>
    <t>Delta</t>
  </si>
  <si>
    <t>Vega</t>
  </si>
  <si>
    <t>Curvature</t>
  </si>
  <si>
    <t>1.        Interest rate risk</t>
  </si>
  <si>
    <t>2.       Credit spread risk for non-securitizations</t>
  </si>
  <si>
    <t>3.       Credit spread risk for securitizations non-correlation trading positions (non-CTP)</t>
  </si>
  <si>
    <r>
      <t xml:space="preserve">4.       </t>
    </r>
    <r>
      <rPr>
        <sz val="9"/>
        <color rgb="FF000000"/>
        <rFont val="Arial"/>
        <family val="2"/>
      </rPr>
      <t xml:space="preserve">Credit spread risk for correlation trading </t>
    </r>
    <r>
      <rPr>
        <sz val="9"/>
        <color theme="1"/>
        <rFont val="Arial"/>
        <family val="2"/>
      </rPr>
      <t>positions</t>
    </r>
  </si>
  <si>
    <r>
      <t xml:space="preserve">5.       </t>
    </r>
    <r>
      <rPr>
        <sz val="9"/>
        <color rgb="FF000000"/>
        <rFont val="Arial"/>
        <family val="2"/>
      </rPr>
      <t>Equity risk</t>
    </r>
  </si>
  <si>
    <r>
      <t xml:space="preserve">6.       </t>
    </r>
    <r>
      <rPr>
        <sz val="9"/>
        <color rgb="FF000000"/>
        <rFont val="Arial"/>
        <family val="2"/>
      </rPr>
      <t>Commodity risk</t>
    </r>
  </si>
  <si>
    <t>7.       Foreign exchange risk</t>
  </si>
  <si>
    <t>8.       Total delta, vega, and curvature capital requirement for each respective column (Total items 1 through 7)</t>
  </si>
  <si>
    <r>
      <t xml:space="preserve">9.       </t>
    </r>
    <r>
      <rPr>
        <sz val="9"/>
        <color theme="1"/>
        <rFont val="Arial"/>
        <family val="2"/>
      </rPr>
      <t>Total sensitivities-based method capital</t>
    </r>
    <r>
      <rPr>
        <sz val="9"/>
        <color rgb="FF000000"/>
        <rFont val="Arial"/>
        <family val="2"/>
      </rPr>
      <t xml:space="preserve"> requirement</t>
    </r>
  </si>
  <si>
    <t>10.       Standardized default risk capital requirement:</t>
  </si>
  <si>
    <t>a.       Non-securitization debt and equity positions</t>
  </si>
  <si>
    <t>b.       Securitization positions non-CTP</t>
  </si>
  <si>
    <t>c.       Correlation trading positions</t>
  </si>
  <si>
    <t>d.       Total standardized default risk capital requirement</t>
  </si>
  <si>
    <r>
      <t xml:space="preserve">11.       </t>
    </r>
    <r>
      <rPr>
        <sz val="9"/>
        <color rgb="FF000000"/>
        <rFont val="Arial"/>
        <family val="2"/>
      </rPr>
      <t>Residual risk add-on components:</t>
    </r>
  </si>
  <si>
    <t>a.       Gross effective notional amount of instruments subject to 1.0% risk weight</t>
  </si>
  <si>
    <t>b.       Gross effective notional amount of instruments subject to 0.1% risk weight</t>
  </si>
  <si>
    <r>
      <t xml:space="preserve">c.       </t>
    </r>
    <r>
      <rPr>
        <sz val="9"/>
        <color rgb="FF000000"/>
        <rFont val="Arial"/>
        <family val="2"/>
      </rPr>
      <t>Residual risk add-on</t>
    </r>
  </si>
  <si>
    <t>12.       Standardized approach capital requirement</t>
  </si>
  <si>
    <r>
      <t xml:space="preserve">13.       </t>
    </r>
    <r>
      <rPr>
        <sz val="9"/>
        <color rgb="FF000000"/>
        <rFont val="Arial"/>
        <family val="2"/>
      </rPr>
      <t>Capital add-ons:</t>
    </r>
  </si>
  <si>
    <t>a.       Capital add-ons for re-designations</t>
  </si>
  <si>
    <t>b.       Other capital add-ons</t>
  </si>
  <si>
    <t>14.       Fallback capital requirement</t>
  </si>
  <si>
    <t>15.       Standardized capital requirement</t>
  </si>
  <si>
    <t>Part 2 - Models-based capital requirement for market risk</t>
  </si>
  <si>
    <t xml:space="preserve">  Internal Models Approach:</t>
  </si>
  <si>
    <t>Most recent observation</t>
  </si>
  <si>
    <t>Average of the immediately preceding 60 business days</t>
  </si>
  <si>
    <t>High</t>
  </si>
  <si>
    <t>Low</t>
  </si>
  <si>
    <t>Number of backtesting exceptions</t>
  </si>
  <si>
    <t>        1.       Unconstrained expected-shortfall-based (ES-based) measure, IMCC(C) </t>
  </si>
  <si>
    <r>
      <t xml:space="preserve">2.       </t>
    </r>
    <r>
      <rPr>
        <sz val="9"/>
        <color rgb="FF000000"/>
        <rFont val="Arial"/>
        <family val="2"/>
      </rPr>
      <t>Interest rate risk</t>
    </r>
  </si>
  <si>
    <r>
      <t xml:space="preserve">3.       </t>
    </r>
    <r>
      <rPr>
        <sz val="9"/>
        <color rgb="FF000000"/>
        <rFont val="Arial"/>
        <family val="2"/>
      </rPr>
      <t>Credit spread risk</t>
    </r>
  </si>
  <si>
    <t>4.       Equity risk</t>
  </si>
  <si>
    <r>
      <t xml:space="preserve">5.       </t>
    </r>
    <r>
      <rPr>
        <sz val="9"/>
        <color rgb="FF000000"/>
        <rFont val="Arial"/>
        <family val="2"/>
      </rPr>
      <t>Foreign exchange risk</t>
    </r>
  </si>
  <si>
    <r>
      <t xml:space="preserve">7.       Constrained expected-shortfall-based (ES-based) measure, </t>
    </r>
    <r>
      <rPr>
        <i/>
        <sz val="9"/>
        <color rgb="FF000000"/>
        <rFont val="Arial"/>
        <family val="2"/>
      </rPr>
      <t>IMCC(C</t>
    </r>
    <r>
      <rPr>
        <i/>
        <vertAlign val="subscript"/>
        <sz val="9"/>
        <color rgb="FF000000"/>
        <rFont val="Arial"/>
        <family val="2"/>
      </rPr>
      <t>i</t>
    </r>
    <r>
      <rPr>
        <i/>
        <sz val="9"/>
        <color rgb="FF000000"/>
        <rFont val="Arial"/>
        <family val="2"/>
      </rPr>
      <t>)</t>
    </r>
  </si>
  <si>
    <r>
      <t>8.       Capital measure for modellable risk factors (</t>
    </r>
    <r>
      <rPr>
        <i/>
        <sz val="9"/>
        <color rgb="FF000000"/>
        <rFont val="Arial"/>
        <family val="2"/>
      </rPr>
      <t>IMCC</t>
    </r>
    <r>
      <rPr>
        <sz val="9"/>
        <color rgb="FF000000"/>
        <rFont val="Arial"/>
        <family val="2"/>
      </rPr>
      <t>)</t>
    </r>
  </si>
  <si>
    <r>
      <t>9.       Capital measure for non-modellable risk factors (</t>
    </r>
    <r>
      <rPr>
        <i/>
        <sz val="9"/>
        <color rgb="FF000000"/>
        <rFont val="Arial"/>
        <family val="2"/>
      </rPr>
      <t>Stressed Expected Shortfall, SES</t>
    </r>
    <r>
      <rPr>
        <sz val="9"/>
        <color rgb="FF000000"/>
        <rFont val="Arial"/>
        <family val="2"/>
      </rPr>
      <t>)</t>
    </r>
  </si>
  <si>
    <t xml:space="preserve">10.       Standardized default risk capital requirement, of which: Non-securitization debt and equity positions </t>
  </si>
  <si>
    <t>11.       Profit and loss attribution (PLA) add-on</t>
  </si>
  <si>
    <r>
      <t>12.       Capital multiplier (</t>
    </r>
    <r>
      <rPr>
        <i/>
        <sz val="9"/>
        <color theme="1"/>
        <rFont val="Arial"/>
        <family val="2"/>
      </rPr>
      <t>M</t>
    </r>
    <r>
      <rPr>
        <i/>
        <vertAlign val="subscript"/>
        <sz val="9"/>
        <color theme="1"/>
        <rFont val="Arial"/>
        <family val="2"/>
      </rPr>
      <t>c</t>
    </r>
    <r>
      <rPr>
        <sz val="9"/>
        <color theme="1"/>
        <rFont val="Arial"/>
        <family val="2"/>
      </rPr>
      <t>)</t>
    </r>
  </si>
  <si>
    <r>
      <t>13.       Capital requirement for model-eligible trading desks (</t>
    </r>
    <r>
      <rPr>
        <i/>
        <sz val="9"/>
        <color theme="1"/>
        <rFont val="Arial"/>
        <family val="2"/>
      </rPr>
      <t>IMA</t>
    </r>
    <r>
      <rPr>
        <i/>
        <vertAlign val="subscript"/>
        <sz val="9"/>
        <color theme="1"/>
        <rFont val="Arial"/>
        <family val="2"/>
      </rPr>
      <t>G,A</t>
    </r>
    <r>
      <rPr>
        <sz val="9"/>
        <color theme="1"/>
        <rFont val="Arial"/>
        <family val="2"/>
      </rPr>
      <t>)</t>
    </r>
  </si>
  <si>
    <r>
      <t>14.       Standardized approach capital requirement for market risk covered positions on model-ineligible trading desks (</t>
    </r>
    <r>
      <rPr>
        <i/>
        <sz val="9"/>
        <color theme="1"/>
        <rFont val="Arial"/>
        <family val="2"/>
      </rPr>
      <t>SA</t>
    </r>
    <r>
      <rPr>
        <i/>
        <vertAlign val="subscript"/>
        <sz val="9"/>
        <color theme="1"/>
        <rFont val="Arial"/>
        <family val="2"/>
      </rPr>
      <t>u</t>
    </r>
    <r>
      <rPr>
        <sz val="9"/>
        <color theme="1"/>
        <rFont val="Arial"/>
        <family val="2"/>
      </rPr>
      <t>)</t>
    </r>
  </si>
  <si>
    <r>
      <t>15.       Standardized approach capital requirement for market risk covered positions on model-eligible trading desks (</t>
    </r>
    <r>
      <rPr>
        <i/>
        <sz val="9"/>
        <color theme="1"/>
        <rFont val="Arial"/>
        <family val="2"/>
      </rPr>
      <t>SA</t>
    </r>
    <r>
      <rPr>
        <i/>
        <vertAlign val="subscript"/>
        <sz val="9"/>
        <color theme="1"/>
        <rFont val="Arial"/>
        <family val="2"/>
      </rPr>
      <t>G,A</t>
    </r>
    <r>
      <rPr>
        <sz val="9"/>
        <color theme="1"/>
        <rFont val="Arial"/>
        <family val="2"/>
      </rPr>
      <t>)</t>
    </r>
  </si>
  <si>
    <r>
      <t xml:space="preserve">16.       </t>
    </r>
    <r>
      <rPr>
        <i/>
        <sz val="9"/>
        <color theme="1"/>
        <rFont val="Arial"/>
        <family val="2"/>
      </rPr>
      <t>IMA</t>
    </r>
    <r>
      <rPr>
        <i/>
        <vertAlign val="subscript"/>
        <sz val="9"/>
        <color theme="1"/>
        <rFont val="Arial"/>
        <family val="2"/>
      </rPr>
      <t>G,A</t>
    </r>
    <r>
      <rPr>
        <vertAlign val="subscript"/>
        <sz val="9"/>
        <color theme="1"/>
        <rFont val="Arial"/>
        <family val="2"/>
      </rPr>
      <t xml:space="preserve"> </t>
    </r>
    <r>
      <rPr>
        <sz val="9"/>
        <color theme="1"/>
        <rFont val="Arial"/>
        <family val="2"/>
      </rPr>
      <t xml:space="preserve">minus </t>
    </r>
    <r>
      <rPr>
        <i/>
        <sz val="9"/>
        <color theme="1"/>
        <rFont val="Arial"/>
        <family val="2"/>
      </rPr>
      <t>SA</t>
    </r>
    <r>
      <rPr>
        <i/>
        <vertAlign val="subscript"/>
        <sz val="9"/>
        <color theme="1"/>
        <rFont val="Arial"/>
        <family val="2"/>
      </rPr>
      <t>G,A</t>
    </r>
  </si>
  <si>
    <t>17.       Capital add-ons</t>
  </si>
  <si>
    <t>a.  Capital add-on for re-designations</t>
  </si>
  <si>
    <t>b.  Capital add-on for ineligible positions on model-eligible trading desks</t>
  </si>
  <si>
    <t>c.  Other capital add-ons</t>
  </si>
  <si>
    <t>d.  Total capital add-ons</t>
  </si>
  <si>
    <t>18.       Fallback capital requirement</t>
  </si>
  <si>
    <t>Model-based measure for market risk</t>
  </si>
  <si>
    <r>
      <t>19.   Model-based capital requirement for market risk (</t>
    </r>
    <r>
      <rPr>
        <i/>
        <sz val="9"/>
        <color theme="1"/>
        <rFont val="Arial"/>
        <family val="2"/>
      </rPr>
      <t>IMA</t>
    </r>
    <r>
      <rPr>
        <i/>
        <vertAlign val="subscript"/>
        <sz val="9"/>
        <color theme="1"/>
        <rFont val="Arial"/>
        <family val="2"/>
      </rPr>
      <t>Total</t>
    </r>
    <r>
      <rPr>
        <sz val="9"/>
        <color theme="1"/>
        <rFont val="Arial"/>
        <family val="2"/>
      </rPr>
      <t>)</t>
    </r>
  </si>
  <si>
    <t xml:space="preserve">Part 3 - Market risk-weighted assets </t>
  </si>
  <si>
    <t xml:space="preserve">1.   Standardized market risk-weighted assets </t>
  </si>
  <si>
    <t xml:space="preserve">2.   Models-based market risk-weighted assets </t>
  </si>
  <si>
    <t>Memoranda</t>
  </si>
  <si>
    <t>Low Correlation</t>
  </si>
  <si>
    <t>Medium Correlation</t>
  </si>
  <si>
    <t>High Correlation</t>
  </si>
  <si>
    <t xml:space="preserve">1.       Total sensitivities-based method capital requirement under high, medium, and low correlation scenarios: </t>
  </si>
  <si>
    <t>2.       Total Notional Amount of Market Risk Covered Positions</t>
  </si>
  <si>
    <r>
      <t xml:space="preserve">a.       </t>
    </r>
    <r>
      <rPr>
        <sz val="9"/>
        <color rgb="FF000000"/>
        <rFont val="Arial"/>
        <family val="2"/>
      </rPr>
      <t>Foreign exchange positions</t>
    </r>
  </si>
  <si>
    <r>
      <t xml:space="preserve">b.       </t>
    </r>
    <r>
      <rPr>
        <sz val="9"/>
        <color rgb="FF000000"/>
        <rFont val="Arial"/>
        <family val="2"/>
      </rPr>
      <t>Commodity positions</t>
    </r>
  </si>
  <si>
    <r>
      <t xml:space="preserve">c.       </t>
    </r>
    <r>
      <rPr>
        <sz val="9"/>
        <color rgb="FF000000"/>
        <rFont val="Arial"/>
        <family val="2"/>
      </rPr>
      <t>Net short credit positions</t>
    </r>
  </si>
  <si>
    <r>
      <t xml:space="preserve">d.       </t>
    </r>
    <r>
      <rPr>
        <sz val="9"/>
        <color rgb="FF000000"/>
        <rFont val="Arial"/>
        <family val="2"/>
      </rPr>
      <t>Net short equity positions</t>
    </r>
  </si>
  <si>
    <r>
      <t xml:space="preserve">e.        </t>
    </r>
    <r>
      <rPr>
        <sz val="9"/>
        <color rgb="FF000000"/>
        <rFont val="Arial"/>
        <family val="2"/>
      </rPr>
      <t>Customer and proprietary broker-dealer reserve bank accounts</t>
    </r>
  </si>
  <si>
    <r>
      <t xml:space="preserve">f.        </t>
    </r>
    <r>
      <rPr>
        <sz val="9"/>
        <color rgb="FF000000"/>
        <rFont val="Arial"/>
        <family val="2"/>
      </rPr>
      <t>Other market risk covered positions</t>
    </r>
  </si>
  <si>
    <t>3.       Standardized default risk capital requirement (without offsetting by matching maturity):</t>
  </si>
  <si>
    <t>Model-Eligible Trading Desks</t>
  </si>
  <si>
    <t>4.      Standalone sensitivities-based method capital requirements for direct Treasury obligations and associated derivatives:</t>
  </si>
  <si>
    <t>a.        Interest rate risk</t>
  </si>
  <si>
    <t>b.        Credit spread risk for non-securitizations</t>
  </si>
  <si>
    <t>5.      Additional non-modellable risk factor information</t>
  </si>
  <si>
    <t>Capital requirement</t>
  </si>
  <si>
    <t>∑(SES_k^2)</t>
  </si>
  <si>
    <t>∑(ISES_i^2)</t>
  </si>
  <si>
    <t>SES; of which:</t>
  </si>
  <si>
    <t>Interest rate non-modellable risk factors</t>
  </si>
  <si>
    <t>Credit spread non-modellable risk factors (columns C and D for non-idiosyncratic SES)</t>
  </si>
  <si>
    <t>Equity non-modellable risk factors (columns C and D for non-idiosyncratic SES)</t>
  </si>
  <si>
    <t>Commodity non-modellable risk factors</t>
  </si>
  <si>
    <t>Foreign exchange non-modellable risk factors</t>
  </si>
  <si>
    <t>CVA risk</t>
  </si>
  <si>
    <t>Capital Requirement</t>
  </si>
  <si>
    <t>Dollar Amount in Thousands</t>
  </si>
  <si>
    <t>Delta Risk</t>
  </si>
  <si>
    <t>Vega Risk</t>
  </si>
  <si>
    <t>1.            BA-CVA, of which:</t>
  </si>
  <si>
    <t>a.      Systematic component of K_unhedged</t>
  </si>
  <si>
    <t>b.      Idiosyncratic component of K_unhedged</t>
  </si>
  <si>
    <t>c.      K_unhedged</t>
  </si>
  <si>
    <t>d.      K_hedged</t>
  </si>
  <si>
    <t>2.           SA-CVA, of which:</t>
  </si>
  <si>
    <t>a.      Interest rates</t>
  </si>
  <si>
    <t>b.      Foreign exchange</t>
  </si>
  <si>
    <t>c.      Counterparty credit spread</t>
  </si>
  <si>
    <t>d.      Reference credit spread</t>
  </si>
  <si>
    <t>e.      Equity</t>
  </si>
  <si>
    <t>f.      Commodity</t>
  </si>
  <si>
    <t>3.           Total:</t>
  </si>
  <si>
    <t>GSIB Memo Items</t>
  </si>
  <si>
    <t>Part I - to be completed by all Holding Companies and Combined U.S. Operations</t>
  </si>
  <si>
    <t>Holding Company</t>
  </si>
  <si>
    <t>Combined U.S. Operations (to be completed by Foreign Banking Organizations only)</t>
  </si>
  <si>
    <t>1.   Foreign derivative claims on a guarantor basis</t>
  </si>
  <si>
    <t>Part II - to be completed by Foreign Banking Organizations only</t>
  </si>
  <si>
    <t>Intermediate Holding Company</t>
  </si>
  <si>
    <t>Combined U.S. Operations</t>
  </si>
  <si>
    <t>1. a. FBO adjusted foreign derivative claims on a guarantor basis</t>
  </si>
  <si>
    <t>2.   FBO adjusted foreign liabilities on an immediate-counterparty basis, excluding derivative liabilities</t>
  </si>
  <si>
    <t>3.  FBO adjusted foreign derivative liabilities on an immediate-counterparty basis</t>
  </si>
  <si>
    <t>Part III - to be completed by Category I Holding Companies only</t>
  </si>
  <si>
    <t>4.   OTC derivative contracts cleared through a central counterparty</t>
  </si>
  <si>
    <t>5.   Over-the-counter (OTC) derivative contracts with other financial institutions that have a net positive fair value</t>
  </si>
  <si>
    <t>a. Net positive fair value</t>
  </si>
  <si>
    <t>b. Potential future exposure</t>
  </si>
  <si>
    <t>6.   Over-the-counter (OTC) derivative contracts with other financial institutions that have a net negative fair value</t>
  </si>
  <si>
    <t>a. Net negative fair value</t>
  </si>
  <si>
    <t>7.   Certificates of deposit</t>
  </si>
  <si>
    <t>8.   Total intra-financial system assets</t>
  </si>
  <si>
    <t>9.   Total intra-financial system liabilities</t>
  </si>
  <si>
    <t>10.   Over-the-counter (OTC) derivative contracts with other financial institutions that have a net positive fair value: Net positive fair value</t>
  </si>
  <si>
    <t>11.   Over-the-counter (OTC) derivative contracts with other financial institutions that have a net negative fair value: Net negative fair value</t>
  </si>
  <si>
    <t>Check ID</t>
  </si>
  <si>
    <t>Responses</t>
  </si>
  <si>
    <t>Overview</t>
  </si>
  <si>
    <t>Comments</t>
  </si>
  <si>
    <t>OV.1</t>
  </si>
  <si>
    <t>OV.2</t>
  </si>
  <si>
    <t>OV.3</t>
  </si>
  <si>
    <t>OV.4</t>
  </si>
  <si>
    <t>OV.5</t>
  </si>
  <si>
    <t>OV.6</t>
  </si>
  <si>
    <t>OV.7</t>
  </si>
  <si>
    <t>OV.8</t>
  </si>
  <si>
    <t>OV.9</t>
  </si>
  <si>
    <t>OV.10</t>
  </si>
  <si>
    <t>OV.11</t>
  </si>
  <si>
    <t>General credit risk exposures</t>
  </si>
  <si>
    <t>CR.1</t>
  </si>
  <si>
    <t>CR.2</t>
  </si>
  <si>
    <t>CR.3</t>
  </si>
  <si>
    <t>CR.4</t>
  </si>
  <si>
    <t>CR.5</t>
  </si>
  <si>
    <t>CR.6</t>
  </si>
  <si>
    <t>CR.7</t>
  </si>
  <si>
    <t>CR.8</t>
  </si>
  <si>
    <t>CR.9</t>
  </si>
  <si>
    <t>CR.10</t>
  </si>
  <si>
    <t>CR.11</t>
  </si>
  <si>
    <t>CR.12</t>
  </si>
  <si>
    <t>Equity exposures</t>
  </si>
  <si>
    <t>Operational risk</t>
  </si>
  <si>
    <t>OR.1</t>
  </si>
  <si>
    <t>OR.2</t>
  </si>
  <si>
    <t>OR.3</t>
  </si>
  <si>
    <t>OR.4</t>
  </si>
  <si>
    <t>OR.5</t>
  </si>
  <si>
    <t>Market risk</t>
  </si>
  <si>
    <t>MR.1</t>
  </si>
  <si>
    <t>MR.2</t>
  </si>
  <si>
    <t>GSIB.1</t>
  </si>
  <si>
    <t>GSIB.2</t>
  </si>
  <si>
    <t>GSIB.3</t>
  </si>
  <si>
    <t>CVA Frameworks</t>
  </si>
  <si>
    <t>Basic Measure of CVA Risk</t>
  </si>
  <si>
    <t>Standardized Measure of CVA Risk</t>
  </si>
  <si>
    <t>Binary</t>
  </si>
  <si>
    <t>Yes</t>
  </si>
  <si>
    <t>No</t>
  </si>
  <si>
    <t>Counterparty Types</t>
  </si>
  <si>
    <t>Depository Institution</t>
  </si>
  <si>
    <t>Broker-Dealer</t>
  </si>
  <si>
    <t>Insurance Company</t>
  </si>
  <si>
    <t>Hedge Fund</t>
  </si>
  <si>
    <t>Private Equity</t>
  </si>
  <si>
    <t>Real Estate Investment Fund</t>
  </si>
  <si>
    <t>Pension Fund</t>
  </si>
  <si>
    <t>Sovereign / Supranational Entity</t>
  </si>
  <si>
    <t>Other Registered Investment Companies</t>
  </si>
  <si>
    <t>Other Investment Funds</t>
  </si>
  <si>
    <t>Exercise</t>
  </si>
  <si>
    <t>Basel III Endgame NPR Special Collection (NPR)</t>
  </si>
  <si>
    <t>Version</t>
  </si>
  <si>
    <t>v1.0.0</t>
  </si>
  <si>
    <t>Data Type</t>
  </si>
  <si>
    <t>Data</t>
  </si>
  <si>
    <t>Reporting Date</t>
  </si>
  <si>
    <t>06/30/2023</t>
  </si>
  <si>
    <t>Document Type</t>
  </si>
  <si>
    <t>Input: data</t>
  </si>
  <si>
    <t>Updated by FRB</t>
  </si>
  <si>
    <t>0</t>
  </si>
  <si>
    <t>Update Template</t>
  </si>
  <si>
    <t>Quarter</t>
  </si>
  <si>
    <t>232 NPR</t>
  </si>
  <si>
    <t>Topic</t>
  </si>
  <si>
    <t>NPR</t>
  </si>
  <si>
    <t>YYQ</t>
  </si>
  <si>
    <t>232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</si>
</sst>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_(* #,##0.0_);_(* \(#,##0.0\);_(* &quot;-&quot;??_);_(@_)"/>
    <numFmt numFmtId="166" formatCode="0.0%"/>
  </numFmts>
  <fonts count="24" x14ac:knownFonts="1">
    <font>
      <sz val="11"/>
      <color theme="1"/>
      <name val="Calibri"/>
      <family val="2"/>
      <scheme val="minor"/>
    </font>
    <font>
      <b/>
      <sz val="11"/>
      <color theme="1"/>
      <name val="Calibri"/>
      <family val="2"/>
      <scheme val="minor"/>
    </font>
    <font>
      <b/>
      <sz val="9"/>
      <color theme="1"/>
      <name val="Arial"/>
      <family val="2"/>
    </font>
    <font>
      <sz val="9"/>
      <color theme="1"/>
      <name val="Arial"/>
      <family val="2"/>
    </font>
    <font>
      <b/>
      <sz val="12"/>
      <color theme="1"/>
      <name val="Arial"/>
      <family val="2"/>
    </font>
    <font>
      <sz val="9"/>
      <color rgb="FF000000"/>
      <name val="Arial"/>
      <family val="2"/>
    </font>
    <font>
      <b/>
      <sz val="9"/>
      <color rgb="FF000000"/>
      <name val="Arial"/>
      <family val="2"/>
    </font>
    <font>
      <b/>
      <sz val="14"/>
      <color theme="1"/>
      <name val="Arial"/>
      <family val="2"/>
    </font>
    <font>
      <sz val="10"/>
      <color theme="1"/>
      <name val="Verdana"/>
      <family val="2"/>
    </font>
    <font>
      <b/>
      <sz val="10"/>
      <color theme="1"/>
      <name val="Verdana"/>
      <family val="2"/>
    </font>
    <font>
      <sz val="10"/>
      <name val="Arial"/>
      <family val="2"/>
    </font>
    <font>
      <sz val="10"/>
      <name val="Segoe UI"/>
      <family val="2"/>
    </font>
    <font>
      <sz val="9"/>
      <name val="Arial"/>
      <family val="2"/>
    </font>
    <font>
      <b/>
      <sz val="9"/>
      <name val="Arial"/>
      <family val="2"/>
    </font>
    <font>
      <sz val="9"/>
      <color rgb="FF00B050"/>
      <name val="Arial"/>
      <family val="2"/>
    </font>
    <font>
      <b/>
      <i/>
      <sz val="9"/>
      <color rgb="FF4472C4"/>
      <name val="Arial"/>
      <family val="2"/>
    </font>
    <font>
      <b/>
      <sz val="9"/>
      <color rgb="FF4472C4"/>
      <name val="Arial"/>
      <family val="2"/>
    </font>
    <font>
      <sz val="9"/>
      <color rgb="FFAA322F"/>
      <name val="Arial"/>
      <family val="2"/>
    </font>
    <font>
      <b/>
      <sz val="9"/>
      <color rgb="FF0000CC"/>
      <name val="Arial"/>
      <family val="2"/>
    </font>
    <font>
      <i/>
      <sz val="9"/>
      <color rgb="FF000000"/>
      <name val="Arial"/>
      <family val="2"/>
    </font>
    <font>
      <i/>
      <vertAlign val="subscript"/>
      <sz val="9"/>
      <color rgb="FF000000"/>
      <name val="Arial"/>
      <family val="2"/>
    </font>
    <font>
      <i/>
      <sz val="9"/>
      <color theme="1"/>
      <name val="Arial"/>
      <family val="2"/>
    </font>
    <font>
      <i/>
      <vertAlign val="subscript"/>
      <sz val="9"/>
      <color theme="1"/>
      <name val="Arial"/>
      <family val="2"/>
    </font>
    <font>
      <vertAlign val="subscript"/>
      <sz val="9"/>
      <color theme="1"/>
      <name val="Arial"/>
      <family val="2"/>
    </font>
  </fonts>
  <fills count="9">
    <fill>
      <patternFill patternType="none"/>
    </fill>
    <fill>
      <patternFill patternType="gray125"/>
    </fill>
    <fill>
      <patternFill patternType="solid">
        <fgColor rgb="FFFFFFFF"/>
        <bgColor indexed="64"/>
      </patternFill>
    </fill>
    <fill>
      <patternFill patternType="solid">
        <fgColor rgb="FFFFEC72"/>
        <bgColor indexed="64"/>
      </patternFill>
    </fill>
    <fill>
      <patternFill patternType="solid">
        <fgColor rgb="FFD5D6D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D9D9D9"/>
        <bgColor indexed="64"/>
      </patternFill>
    </fill>
  </fills>
  <borders count="64">
    <border>
      <left/>
      <right/>
      <top/>
      <bottom/>
      <diagonal/>
    </border>
    <border>
      <left style="thin">
        <color rgb="FFBCBDBC"/>
      </left>
      <right style="thin">
        <color rgb="FFBCBDBC"/>
      </right>
      <top style="thin">
        <color rgb="FFBCBDBC"/>
      </top>
      <bottom style="thin">
        <color rgb="FFBCBDBC"/>
      </bottom>
      <diagonal/>
    </border>
    <border>
      <left style="thin">
        <color indexed="64"/>
      </left>
      <right style="thin">
        <color indexed="64"/>
      </right>
      <top style="thin">
        <color indexed="64"/>
      </top>
      <bottom style="thin">
        <color indexed="64"/>
      </bottom>
      <diagonal/>
    </border>
    <border>
      <left/>
      <right style="thin">
        <color rgb="FFBCBDBC"/>
      </right>
      <top style="thin">
        <color rgb="FFBCBDBC"/>
      </top>
      <bottom style="thin">
        <color rgb="FFBCBDBC"/>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style="thin">
        <color auto="1"/>
      </bottom>
      <diagonal/>
    </border>
    <border>
      <left style="thin">
        <color theme="0"/>
      </left>
      <right style="thin">
        <color theme="0"/>
      </right>
      <top style="thin">
        <color auto="1"/>
      </top>
      <bottom/>
      <diagonal/>
    </border>
    <border>
      <left style="thin">
        <color theme="0"/>
      </left>
      <right/>
      <top style="thin">
        <color auto="1"/>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right style="thin">
        <color theme="0"/>
      </right>
      <top/>
      <bottom style="thin">
        <color theme="0"/>
      </bottom>
      <diagonal/>
    </border>
    <border>
      <left style="thin">
        <color theme="0"/>
      </left>
      <right style="thin">
        <color indexed="64"/>
      </right>
      <top style="thin">
        <color indexed="64"/>
      </top>
      <bottom style="thin">
        <color indexed="64"/>
      </bottom>
      <diagonal/>
    </border>
    <border>
      <left style="thin">
        <color theme="0"/>
      </left>
      <right/>
      <top style="thin">
        <color theme="0"/>
      </top>
      <bottom style="thin">
        <color auto="1"/>
      </bottom>
      <diagonal/>
    </border>
    <border>
      <left style="thin">
        <color theme="0"/>
      </left>
      <right/>
      <top style="thin">
        <color theme="0"/>
      </top>
      <bottom/>
      <diagonal/>
    </border>
    <border>
      <left style="thin">
        <color indexed="64"/>
      </left>
      <right style="thin">
        <color theme="0"/>
      </right>
      <top style="thin">
        <color indexed="64"/>
      </top>
      <bottom style="thin">
        <color indexed="64"/>
      </bottom>
      <diagonal/>
    </border>
    <border>
      <left style="thin">
        <color theme="0"/>
      </left>
      <right/>
      <top style="thin">
        <color indexed="64"/>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rgb="FFD5D6D2"/>
      </left>
      <right style="thin">
        <color rgb="FFD5D6D2"/>
      </right>
      <top style="thin">
        <color rgb="FFD5D6D2"/>
      </top>
      <bottom style="thin">
        <color rgb="FFD5D6D2"/>
      </bottom>
      <diagonal/>
    </border>
    <border>
      <left style="thin">
        <color rgb="FFD5D6D2"/>
      </left>
      <right style="thin">
        <color rgb="FFD5D6D2"/>
      </right>
      <top/>
      <bottom style="thin">
        <color rgb="FFD5D6D2"/>
      </bottom>
      <diagonal/>
    </border>
    <border>
      <left style="thin">
        <color rgb="FFD5D6D2"/>
      </left>
      <right style="thin">
        <color rgb="FFD5D6D2"/>
      </right>
      <top style="thin">
        <color indexed="64"/>
      </top>
      <bottom style="thin">
        <color indexed="64"/>
      </bottom>
      <diagonal/>
    </border>
    <border>
      <left/>
      <right style="thin">
        <color rgb="FFD5D6D2"/>
      </right>
      <top style="thin">
        <color rgb="FFD5D6D2"/>
      </top>
      <bottom style="thin">
        <color rgb="FFD5D6D2"/>
      </bottom>
      <diagonal/>
    </border>
    <border>
      <left style="thin">
        <color rgb="FFD5D6D2"/>
      </left>
      <right style="thin">
        <color indexed="64"/>
      </right>
      <top style="thin">
        <color rgb="FFD5D6D2"/>
      </top>
      <bottom style="thin">
        <color rgb="FFD5D6D2"/>
      </bottom>
      <diagonal/>
    </border>
    <border>
      <left style="thin">
        <color rgb="FFD5D6D2"/>
      </left>
      <right style="thin">
        <color indexed="64"/>
      </right>
      <top/>
      <bottom style="thin">
        <color rgb="FFD5D6D2"/>
      </bottom>
      <diagonal/>
    </border>
    <border>
      <left style="thin">
        <color indexed="64"/>
      </left>
      <right style="thin">
        <color theme="0"/>
      </right>
      <top style="thin">
        <color indexed="64"/>
      </top>
      <bottom/>
      <diagonal/>
    </border>
    <border>
      <left style="thin">
        <color rgb="FFD5D6D2"/>
      </left>
      <right style="thin">
        <color rgb="FFD5D6D2"/>
      </right>
      <top style="thin">
        <color indexed="64"/>
      </top>
      <bottom style="thin">
        <color rgb="FFD5D6D2"/>
      </bottom>
      <diagonal/>
    </border>
    <border>
      <left style="thin">
        <color rgb="FFD5D6D2"/>
      </left>
      <right style="thin">
        <color rgb="FFD5D6D2"/>
      </right>
      <top style="thin">
        <color rgb="FFD5D6D2"/>
      </top>
      <bottom style="thin">
        <color indexed="64"/>
      </bottom>
      <diagonal/>
    </border>
    <border>
      <left style="thin">
        <color rgb="FFD5D6D2"/>
      </left>
      <right/>
      <top style="thin">
        <color indexed="64"/>
      </top>
      <bottom style="thin">
        <color rgb="FFD5D6D2"/>
      </bottom>
      <diagonal/>
    </border>
    <border>
      <left style="thin">
        <color rgb="FFD5D6D2"/>
      </left>
      <right/>
      <top style="thin">
        <color rgb="FFD5D6D2"/>
      </top>
      <bottom style="thin">
        <color indexed="64"/>
      </bottom>
      <diagonal/>
    </border>
    <border>
      <left style="thin">
        <color indexed="64"/>
      </left>
      <right style="thin">
        <color rgb="FFD5D6D2"/>
      </right>
      <top style="thin">
        <color indexed="64"/>
      </top>
      <bottom style="thin">
        <color indexed="64"/>
      </bottom>
      <diagonal/>
    </border>
    <border>
      <left style="thin">
        <color indexed="64"/>
      </left>
      <right style="thin">
        <color rgb="FFD5D6D2"/>
      </right>
      <top style="thin">
        <color indexed="64"/>
      </top>
      <bottom style="thin">
        <color rgb="FFD5D6D2"/>
      </bottom>
      <diagonal/>
    </border>
    <border>
      <left/>
      <right style="thin">
        <color rgb="FFD5D6D2"/>
      </right>
      <top/>
      <bottom style="thin">
        <color rgb="FFD5D6D2"/>
      </bottom>
      <diagonal/>
    </border>
    <border>
      <left style="thin">
        <color indexed="64"/>
      </left>
      <right style="thin">
        <color rgb="FFD5D6D2"/>
      </right>
      <top style="thin">
        <color rgb="FFD5D6D2"/>
      </top>
      <bottom style="thin">
        <color indexed="64"/>
      </bottom>
      <diagonal/>
    </border>
    <border>
      <left style="thin">
        <color theme="0"/>
      </left>
      <right/>
      <top style="thin">
        <color rgb="FFD5D6D2"/>
      </top>
      <bottom style="thin">
        <color rgb="FFD5D6D2"/>
      </bottom>
      <diagonal/>
    </border>
    <border>
      <left style="thin">
        <color theme="0"/>
      </left>
      <right style="thin">
        <color theme="0"/>
      </right>
      <top style="thin">
        <color rgb="FFD5D6D2"/>
      </top>
      <bottom style="thin">
        <color rgb="FFD5D6D2"/>
      </bottom>
      <diagonal/>
    </border>
    <border>
      <left/>
      <right style="thin">
        <color theme="0"/>
      </right>
      <top style="thin">
        <color rgb="FFD5D6D2"/>
      </top>
      <bottom style="thin">
        <color rgb="FFD5D6D2"/>
      </bottom>
      <diagonal/>
    </border>
    <border>
      <left/>
      <right/>
      <top style="thin">
        <color rgb="FFD5D6D2"/>
      </top>
      <bottom style="thin">
        <color rgb="FFD5D6D2"/>
      </bottom>
      <diagonal/>
    </border>
    <border>
      <left style="thin">
        <color theme="0"/>
      </left>
      <right style="thin">
        <color rgb="FFD5D6D2"/>
      </right>
      <top style="thin">
        <color auto="1"/>
      </top>
      <bottom style="thin">
        <color theme="0"/>
      </bottom>
      <diagonal/>
    </border>
    <border>
      <left style="thin">
        <color rgb="FFD5D6D2"/>
      </left>
      <right style="thin">
        <color rgb="FFD5D6D2"/>
      </right>
      <top style="thin">
        <color auto="1"/>
      </top>
      <bottom style="thin">
        <color theme="0"/>
      </bottom>
      <diagonal/>
    </border>
    <border>
      <left/>
      <right style="thin">
        <color rgb="FFD5D6D2"/>
      </right>
      <top style="thin">
        <color auto="1"/>
      </top>
      <bottom style="thin">
        <color theme="0"/>
      </bottom>
      <diagonal/>
    </border>
    <border>
      <left style="thin">
        <color rgb="FFD5D6D2"/>
      </left>
      <right style="thin">
        <color rgb="FFD5D6D2"/>
      </right>
      <top style="thin">
        <color rgb="FFD5D6D2"/>
      </top>
      <bottom/>
      <diagonal/>
    </border>
    <border>
      <left style="thin">
        <color rgb="FFD5D6D2"/>
      </left>
      <right style="thin">
        <color rgb="FFD5D6D2"/>
      </right>
      <top/>
      <bottom style="thin">
        <color indexed="64"/>
      </bottom>
      <diagonal/>
    </border>
    <border>
      <left style="thin">
        <color rgb="FFD5D6D2"/>
      </left>
      <right style="thin">
        <color rgb="FFD5D6D2"/>
      </right>
      <top style="thin">
        <color indexed="64"/>
      </top>
      <bottom/>
      <diagonal/>
    </border>
    <border>
      <left/>
      <right/>
      <top style="thin">
        <color theme="0"/>
      </top>
      <bottom style="thin">
        <color theme="0"/>
      </bottom>
      <diagonal/>
    </border>
    <border>
      <left style="thin">
        <color theme="0"/>
      </left>
      <right style="thin">
        <color theme="0"/>
      </right>
      <top style="thin">
        <color rgb="FFD5D6D2"/>
      </top>
      <bottom style="thin">
        <color theme="0"/>
      </bottom>
      <diagonal/>
    </border>
    <border>
      <left/>
      <right style="thin">
        <color rgb="FFD5D6D2"/>
      </right>
      <top style="thin">
        <color theme="0"/>
      </top>
      <bottom style="thin">
        <color indexed="64"/>
      </bottom>
      <diagonal/>
    </border>
    <border>
      <left/>
      <right style="thin">
        <color rgb="FFBCBDBC"/>
      </right>
      <top style="thin">
        <color indexed="64"/>
      </top>
      <bottom style="thin">
        <color rgb="FFBCBDBC"/>
      </bottom>
      <diagonal/>
    </border>
    <border>
      <left style="thin">
        <color rgb="FFBCBDBC"/>
      </left>
      <right style="thin">
        <color rgb="FFBCBDBC"/>
      </right>
      <top style="thin">
        <color indexed="64"/>
      </top>
      <bottom style="thin">
        <color rgb="FFBCBDBC"/>
      </bottom>
      <diagonal/>
    </border>
    <border>
      <left style="thin">
        <color rgb="FFBCBDBC"/>
      </left>
      <right/>
      <top style="thin">
        <color indexed="64"/>
      </top>
      <bottom style="thin">
        <color rgb="FFBCBDBC"/>
      </bottom>
      <diagonal/>
    </border>
    <border>
      <left style="thin">
        <color rgb="FFBCBDBC"/>
      </left>
      <right/>
      <top style="thin">
        <color rgb="FFBCBDBC"/>
      </top>
      <bottom style="thin">
        <color rgb="FFBCBDBC"/>
      </bottom>
      <diagonal/>
    </border>
    <border>
      <left/>
      <right style="thin">
        <color rgb="FFBCBDBC"/>
      </right>
      <top style="thin">
        <color rgb="FFBCBDBC"/>
      </top>
      <bottom style="thin">
        <color indexed="64"/>
      </bottom>
      <diagonal/>
    </border>
    <border>
      <left style="thin">
        <color rgb="FFBCBDBC"/>
      </left>
      <right style="thin">
        <color rgb="FFBCBDBC"/>
      </right>
      <top style="thin">
        <color rgb="FFBCBDBC"/>
      </top>
      <bottom style="thin">
        <color indexed="64"/>
      </bottom>
      <diagonal/>
    </border>
    <border>
      <left style="thin">
        <color rgb="FFBCBDBC"/>
      </left>
      <right/>
      <top style="thin">
        <color rgb="FFBCBDBC"/>
      </top>
      <bottom style="thin">
        <color indexed="64"/>
      </bottom>
      <diagonal/>
    </border>
    <border>
      <left/>
      <right style="thin">
        <color rgb="FFBCBDBC"/>
      </right>
      <top/>
      <bottom style="thin">
        <color rgb="FFBCBDBC"/>
      </bottom>
      <diagonal/>
    </border>
    <border>
      <left style="thin">
        <color rgb="FFBCBDBC"/>
      </left>
      <right style="thin">
        <color rgb="FFBCBDBC"/>
      </right>
      <top/>
      <bottom style="thin">
        <color rgb="FFBCBDBC"/>
      </bottom>
      <diagonal/>
    </border>
    <border>
      <left style="thin">
        <color rgb="FFBCBDBC"/>
      </left>
      <right/>
      <top/>
      <bottom style="thin">
        <color rgb="FFBCBDBC"/>
      </bottom>
      <diagonal/>
    </border>
    <border>
      <left style="thin">
        <color theme="0"/>
      </left>
      <right style="thin">
        <color rgb="FFD5D6D2"/>
      </right>
      <top style="thin">
        <color indexed="64"/>
      </top>
      <bottom style="thin">
        <color auto="1"/>
      </bottom>
      <diagonal/>
    </border>
    <border>
      <left style="thin">
        <color rgb="FFD5D6D2"/>
      </left>
      <right style="thin">
        <color rgb="FFD5D6D2"/>
      </right>
      <top/>
      <bottom/>
      <diagonal/>
    </border>
    <border>
      <left style="thin">
        <color rgb="FFD5D6D2"/>
      </left>
      <right/>
      <top style="thin">
        <color rgb="FFD5D6D2"/>
      </top>
      <bottom style="thin">
        <color rgb="FFD5D6D2"/>
      </bottom>
      <diagonal/>
    </border>
  </borders>
  <cellStyleXfs count="6">
    <xf numFmtId="0" fontId="0" fillId="0" borderId="0"/>
    <xf numFmtId="0" fontId="10" fillId="4" borderId="2">
      <alignment horizontal="center" vertical="center"/>
    </xf>
    <xf numFmtId="3" fontId="10" fillId="3" borderId="1">
      <alignment horizontal="right" vertical="center"/>
      <protection locked="0"/>
    </xf>
    <xf numFmtId="0" fontId="8" fillId="0" borderId="0"/>
    <xf numFmtId="0" fontId="11" fillId="5" borderId="0">
      <alignment vertical="center"/>
    </xf>
    <xf numFmtId="3" fontId="10" fillId="5" borderId="2">
      <alignment horizontal="right" vertical="center"/>
    </xf>
  </cellStyleXfs>
  <cellXfs count="323">
    <xf numFmtId="0" fontId="0" fillId="0" borderId="0" xfId="0"/>
    <xf numFmtId="0" fontId="8" fillId="0" borderId="0" xfId="3"/>
    <xf numFmtId="0" fontId="1" fillId="0" borderId="0" xfId="0" applyFont="1"/>
    <xf numFmtId="0" fontId="5" fillId="0" borderId="0" xfId="0" applyFont="1" applyAlignment="1">
      <alignment vertical="center" wrapText="1"/>
    </xf>
    <xf numFmtId="0" fontId="9" fillId="0" borderId="0" xfId="3" applyFont="1"/>
    <xf numFmtId="0" fontId="0" fillId="6" borderId="1" xfId="0" applyFill="1" applyBorder="1"/>
    <xf numFmtId="0" fontId="1" fillId="0" borderId="0" xfId="0" applyFont="1" applyAlignment="1">
      <alignment horizontal="left" indent="2"/>
    </xf>
    <xf numFmtId="0" fontId="0" fillId="0" borderId="3" xfId="0" applyBorder="1"/>
    <xf numFmtId="0" fontId="0" fillId="0" borderId="1" xfId="0" applyBorder="1"/>
    <xf numFmtId="2" fontId="0" fillId="0" borderId="1" xfId="0" applyNumberFormat="1" applyBorder="1"/>
    <xf numFmtId="0" fontId="7" fillId="0" borderId="6" xfId="0" applyFont="1" applyBorder="1" applyAlignment="1">
      <alignment horizontal="left" vertical="center" indent="2"/>
    </xf>
    <xf numFmtId="0" fontId="7" fillId="0" borderId="6" xfId="0" applyFont="1" applyBorder="1" applyAlignment="1">
      <alignment horizontal="left" vertical="center" indent="5"/>
    </xf>
    <xf numFmtId="0" fontId="2" fillId="0" borderId="6" xfId="0" applyFont="1" applyBorder="1" applyAlignment="1">
      <alignment vertical="center"/>
    </xf>
    <xf numFmtId="0" fontId="2" fillId="0" borderId="6" xfId="0" applyFont="1" applyBorder="1" applyAlignment="1">
      <alignment horizontal="left" vertical="center" indent="2"/>
    </xf>
    <xf numFmtId="0" fontId="2" fillId="0" borderId="6" xfId="0" applyFont="1" applyBorder="1"/>
    <xf numFmtId="0" fontId="3" fillId="0" borderId="6" xfId="0" applyFont="1" applyBorder="1"/>
    <xf numFmtId="0" fontId="6" fillId="0" borderId="6" xfId="0" applyFont="1" applyBorder="1" applyAlignment="1">
      <alignment vertical="center" wrapText="1"/>
    </xf>
    <xf numFmtId="0" fontId="2" fillId="0" borderId="4" xfId="0" applyFont="1" applyBorder="1"/>
    <xf numFmtId="0" fontId="3" fillId="0" borderId="13" xfId="0" applyFont="1" applyBorder="1"/>
    <xf numFmtId="0" fontId="3" fillId="0" borderId="23" xfId="0" applyFont="1" applyBorder="1"/>
    <xf numFmtId="0" fontId="6" fillId="0" borderId="23" xfId="0" applyFont="1" applyBorder="1" applyAlignment="1">
      <alignment vertical="center" wrapText="1"/>
    </xf>
    <xf numFmtId="0" fontId="5" fillId="0" borderId="23" xfId="0" applyFont="1" applyBorder="1" applyAlignment="1">
      <alignment vertical="center" wrapText="1"/>
    </xf>
    <xf numFmtId="0" fontId="5" fillId="0" borderId="23" xfId="0" applyFont="1" applyBorder="1" applyAlignment="1">
      <alignment horizontal="left" vertical="center" wrapText="1" indent="1"/>
    </xf>
    <xf numFmtId="0" fontId="5" fillId="0" borderId="23" xfId="0" applyFont="1" applyBorder="1" applyAlignment="1">
      <alignment horizontal="left" vertical="center" wrapText="1" indent="2"/>
    </xf>
    <xf numFmtId="0" fontId="5" fillId="0" borderId="23" xfId="0" applyFont="1" applyBorder="1" applyAlignment="1">
      <alignment horizontal="left" vertical="center" wrapText="1" indent="3"/>
    </xf>
    <xf numFmtId="0" fontId="3" fillId="0" borderId="4" xfId="0" applyFont="1" applyBorder="1"/>
    <xf numFmtId="2" fontId="3" fillId="3" borderId="23" xfId="0" applyNumberFormat="1" applyFont="1" applyFill="1" applyBorder="1" applyProtection="1">
      <protection locked="0"/>
    </xf>
    <xf numFmtId="0" fontId="3" fillId="0" borderId="24" xfId="0" applyFont="1" applyBorder="1"/>
    <xf numFmtId="0" fontId="2" fillId="0" borderId="8" xfId="0" applyFont="1" applyBorder="1"/>
    <xf numFmtId="0" fontId="5" fillId="0" borderId="31" xfId="0" applyFont="1" applyBorder="1" applyAlignment="1">
      <alignment vertical="center" wrapText="1"/>
    </xf>
    <xf numFmtId="2" fontId="3" fillId="3" borderId="24" xfId="0" applyNumberFormat="1" applyFont="1" applyFill="1" applyBorder="1" applyProtection="1">
      <protection locked="0"/>
    </xf>
    <xf numFmtId="0" fontId="3" fillId="0" borderId="8" xfId="0" applyFont="1" applyBorder="1"/>
    <xf numFmtId="0" fontId="3" fillId="0" borderId="31" xfId="0" applyFont="1" applyBorder="1"/>
    <xf numFmtId="2" fontId="3" fillId="3" borderId="31" xfId="0" applyNumberFormat="1" applyFont="1" applyFill="1" applyBorder="1" applyProtection="1">
      <protection locked="0"/>
    </xf>
    <xf numFmtId="0" fontId="6" fillId="0" borderId="40" xfId="0" applyFont="1" applyBorder="1" applyAlignment="1">
      <alignment vertical="center" wrapText="1"/>
    </xf>
    <xf numFmtId="0" fontId="6" fillId="0" borderId="41" xfId="0" applyFont="1" applyBorder="1" applyAlignment="1">
      <alignment vertical="center" wrapText="1"/>
    </xf>
    <xf numFmtId="0" fontId="3" fillId="0" borderId="36" xfId="0" applyFont="1" applyBorder="1"/>
    <xf numFmtId="0" fontId="3" fillId="0" borderId="42" xfId="0" applyFont="1" applyBorder="1"/>
    <xf numFmtId="0" fontId="3" fillId="0" borderId="43" xfId="0" applyFont="1" applyBorder="1"/>
    <xf numFmtId="0" fontId="3" fillId="0" borderId="44" xfId="0" applyFont="1" applyBorder="1"/>
    <xf numFmtId="0" fontId="2" fillId="2" borderId="6" xfId="3" applyFont="1" applyFill="1" applyBorder="1" applyAlignment="1">
      <alignment horizontal="center" vertical="center" wrapText="1"/>
    </xf>
    <xf numFmtId="0" fontId="3" fillId="0" borderId="23" xfId="0" applyFont="1" applyBorder="1" applyAlignment="1">
      <alignment horizontal="left" vertical="center" wrapText="1" indent="2"/>
    </xf>
    <xf numFmtId="0" fontId="3" fillId="0" borderId="23" xfId="0" applyFont="1" applyBorder="1" applyAlignment="1">
      <alignment horizontal="left" vertical="center" wrapText="1" indent="1"/>
    </xf>
    <xf numFmtId="0" fontId="2" fillId="0" borderId="4" xfId="0" applyFont="1" applyBorder="1" applyAlignment="1">
      <alignment horizontal="left" vertical="center"/>
    </xf>
    <xf numFmtId="2" fontId="3" fillId="2" borderId="5" xfId="0" applyNumberFormat="1" applyFont="1" applyFill="1" applyBorder="1" applyProtection="1">
      <protection locked="0"/>
    </xf>
    <xf numFmtId="0" fontId="3" fillId="2" borderId="5" xfId="0" applyFont="1" applyFill="1" applyBorder="1"/>
    <xf numFmtId="0" fontId="5" fillId="0" borderId="24" xfId="0" applyFont="1" applyBorder="1" applyAlignment="1">
      <alignment horizontal="left" vertical="center" wrapText="1" indent="1"/>
    </xf>
    <xf numFmtId="0" fontId="2" fillId="5" borderId="12" xfId="3" applyFont="1" applyFill="1" applyBorder="1" applyAlignment="1">
      <alignment horizontal="center" vertical="center" wrapText="1"/>
    </xf>
    <xf numFmtId="0" fontId="5" fillId="0" borderId="31" xfId="0" applyFont="1" applyBorder="1" applyAlignment="1">
      <alignment horizontal="left" vertical="center" wrapText="1" indent="1"/>
    </xf>
    <xf numFmtId="0" fontId="6" fillId="0" borderId="30" xfId="0" applyFont="1" applyBorder="1" applyAlignment="1">
      <alignment horizontal="center" vertical="center" wrapText="1"/>
    </xf>
    <xf numFmtId="0" fontId="2" fillId="0" borderId="31" xfId="0" applyFont="1" applyBorder="1" applyAlignment="1">
      <alignment horizontal="center" vertical="center" wrapText="1"/>
    </xf>
    <xf numFmtId="9" fontId="6" fillId="0" borderId="31" xfId="0" applyNumberFormat="1" applyFont="1" applyBorder="1" applyAlignment="1">
      <alignment horizontal="center" vertical="center" wrapText="1"/>
    </xf>
    <xf numFmtId="0" fontId="6" fillId="0" borderId="31" xfId="0" applyFont="1" applyBorder="1" applyAlignment="1">
      <alignment horizontal="left" vertical="center" wrapText="1" indent="1"/>
    </xf>
    <xf numFmtId="0" fontId="3" fillId="0" borderId="30" xfId="0" applyFont="1" applyBorder="1"/>
    <xf numFmtId="0" fontId="6" fillId="0" borderId="31" xfId="0" applyFont="1" applyBorder="1" applyAlignment="1">
      <alignment horizontal="center" vertical="center"/>
    </xf>
    <xf numFmtId="0" fontId="5" fillId="0" borderId="24" xfId="0" applyFont="1" applyBorder="1" applyAlignment="1">
      <alignment horizontal="left" vertical="center" wrapText="1"/>
    </xf>
    <xf numFmtId="0" fontId="5" fillId="0" borderId="43" xfId="0" applyFont="1" applyBorder="1" applyAlignment="1">
      <alignment horizontal="left" vertical="center" wrapText="1"/>
    </xf>
    <xf numFmtId="0" fontId="14" fillId="0" borderId="6" xfId="0" applyFont="1" applyBorder="1"/>
    <xf numFmtId="0" fontId="2" fillId="0" borderId="6" xfId="0" applyFont="1" applyBorder="1" applyAlignment="1">
      <alignment horizontal="center" vertical="center"/>
    </xf>
    <xf numFmtId="0" fontId="3" fillId="0" borderId="6" xfId="0" applyFont="1" applyBorder="1" applyAlignment="1">
      <alignment horizontal="center" vertical="center"/>
    </xf>
    <xf numFmtId="2" fontId="3" fillId="0" borderId="6" xfId="0" applyNumberFormat="1" applyFont="1" applyBorder="1"/>
    <xf numFmtId="0" fontId="16" fillId="0" borderId="6" xfId="0" applyFont="1" applyBorder="1"/>
    <xf numFmtId="0" fontId="3" fillId="0" borderId="22" xfId="0" applyFont="1" applyBorder="1"/>
    <xf numFmtId="0" fontId="3" fillId="0" borderId="5" xfId="0" applyFont="1" applyBorder="1" applyAlignment="1">
      <alignment horizontal="center"/>
    </xf>
    <xf numFmtId="0" fontId="3" fillId="0" borderId="5" xfId="0" applyFont="1" applyBorder="1" applyAlignment="1">
      <alignment horizontal="center" vertical="center"/>
    </xf>
    <xf numFmtId="0" fontId="3" fillId="0" borderId="5" xfId="0" applyFont="1" applyBorder="1"/>
    <xf numFmtId="0" fontId="14" fillId="0" borderId="5" xfId="0" applyFont="1" applyBorder="1"/>
    <xf numFmtId="0" fontId="14" fillId="0" borderId="13" xfId="0" applyFont="1" applyBorder="1"/>
    <xf numFmtId="0" fontId="2" fillId="0" borderId="23" xfId="0" applyFont="1" applyBorder="1" applyAlignment="1">
      <alignment horizontal="justify" vertical="center" wrapText="1"/>
    </xf>
    <xf numFmtId="0" fontId="3" fillId="0" borderId="23" xfId="0" applyFont="1" applyBorder="1" applyAlignment="1">
      <alignment horizontal="left" vertical="center" wrapText="1" indent="5"/>
    </xf>
    <xf numFmtId="0" fontId="3" fillId="4" borderId="23" xfId="0" applyFont="1" applyFill="1" applyBorder="1"/>
    <xf numFmtId="0" fontId="5" fillId="0" borderId="23" xfId="0" applyFont="1" applyBorder="1" applyAlignment="1">
      <alignment horizontal="left" vertical="center" wrapText="1" indent="5"/>
    </xf>
    <xf numFmtId="0" fontId="15" fillId="0" borderId="5" xfId="0" applyFont="1" applyBorder="1"/>
    <xf numFmtId="0" fontId="3" fillId="0" borderId="7" xfId="0" applyFont="1" applyBorder="1"/>
    <xf numFmtId="0" fontId="2" fillId="0" borderId="23" xfId="0" applyFont="1" applyBorder="1" applyAlignment="1">
      <alignment horizontal="center" vertical="center" wrapText="1"/>
    </xf>
    <xf numFmtId="0" fontId="5" fillId="0" borderId="23" xfId="0" applyFont="1" applyBorder="1" applyAlignment="1">
      <alignment horizontal="left" vertical="center" wrapText="1" indent="8"/>
    </xf>
    <xf numFmtId="0" fontId="3" fillId="0" borderId="23" xfId="0" applyFont="1" applyBorder="1" applyAlignment="1">
      <alignment horizontal="left" vertical="center" wrapText="1" indent="8"/>
    </xf>
    <xf numFmtId="0" fontId="3" fillId="0" borderId="13" xfId="0" applyFont="1" applyBorder="1" applyAlignment="1">
      <alignment horizontal="left" indent="5"/>
    </xf>
    <xf numFmtId="0" fontId="3" fillId="0" borderId="15" xfId="0" applyFont="1" applyBorder="1"/>
    <xf numFmtId="0" fontId="3" fillId="0" borderId="23" xfId="0" applyFont="1" applyBorder="1" applyAlignment="1">
      <alignment horizontal="left" indent="5"/>
    </xf>
    <xf numFmtId="0" fontId="3" fillId="0" borderId="23" xfId="0" applyFont="1" applyBorder="1" applyAlignment="1">
      <alignment horizontal="left" indent="8"/>
    </xf>
    <xf numFmtId="0" fontId="16" fillId="0" borderId="5" xfId="0" applyFont="1" applyBorder="1" applyAlignment="1">
      <alignment horizontal="left" vertical="center" indent="10"/>
    </xf>
    <xf numFmtId="0" fontId="3" fillId="0" borderId="23" xfId="0" applyFont="1" applyBorder="1" applyAlignment="1">
      <alignment horizontal="left" vertical="center" wrapText="1" indent="10"/>
    </xf>
    <xf numFmtId="0" fontId="2" fillId="0" borderId="4" xfId="0" applyFont="1" applyBorder="1" applyAlignment="1">
      <alignment vertical="top" wrapText="1"/>
    </xf>
    <xf numFmtId="0" fontId="3" fillId="5" borderId="23" xfId="0" applyFont="1" applyFill="1" applyBorder="1" applyAlignment="1">
      <alignment horizontal="left" vertical="center" indent="1"/>
    </xf>
    <xf numFmtId="3" fontId="12" fillId="5" borderId="23" xfId="5" applyFont="1" applyBorder="1">
      <alignment horizontal="right" vertical="center"/>
    </xf>
    <xf numFmtId="0" fontId="17" fillId="4" borderId="23" xfId="1" applyFont="1" applyBorder="1">
      <alignment horizontal="center" vertical="center"/>
    </xf>
    <xf numFmtId="0" fontId="3" fillId="5" borderId="23" xfId="0" applyFont="1" applyFill="1" applyBorder="1" applyAlignment="1">
      <alignment horizontal="left" vertical="center" indent="2"/>
    </xf>
    <xf numFmtId="3" fontId="3" fillId="3" borderId="23" xfId="2" applyFont="1" applyBorder="1">
      <alignment horizontal="right" vertical="center"/>
      <protection locked="0"/>
    </xf>
    <xf numFmtId="0" fontId="3" fillId="0" borderId="30" xfId="0" applyFont="1" applyBorder="1" applyAlignment="1">
      <alignment horizontal="left" vertical="top" wrapText="1" indent="5"/>
    </xf>
    <xf numFmtId="0" fontId="13" fillId="5" borderId="30" xfId="0" applyFont="1" applyFill="1" applyBorder="1" applyAlignment="1">
      <alignment horizontal="center" vertical="center" wrapText="1"/>
    </xf>
    <xf numFmtId="0" fontId="3" fillId="5" borderId="31" xfId="0" applyFont="1" applyFill="1" applyBorder="1" applyAlignment="1">
      <alignment horizontal="left" vertical="center" indent="2"/>
    </xf>
    <xf numFmtId="3" fontId="3" fillId="3" borderId="31" xfId="2" applyFont="1" applyBorder="1">
      <alignment horizontal="right" vertical="center"/>
      <protection locked="0"/>
    </xf>
    <xf numFmtId="0" fontId="17" fillId="4" borderId="31" xfId="1" applyFont="1" applyBorder="1">
      <alignment horizontal="center" vertical="center"/>
    </xf>
    <xf numFmtId="0" fontId="3" fillId="0" borderId="31" xfId="0" applyFont="1" applyBorder="1" applyAlignment="1">
      <alignment horizontal="left" vertical="center" wrapText="1" indent="8"/>
    </xf>
    <xf numFmtId="0" fontId="3" fillId="4" borderId="31" xfId="0" applyFont="1" applyFill="1" applyBorder="1"/>
    <xf numFmtId="0" fontId="3" fillId="0" borderId="30" xfId="0" applyFont="1" applyBorder="1" applyAlignment="1">
      <alignment horizontal="left" vertical="center" wrapText="1" indent="5"/>
    </xf>
    <xf numFmtId="0" fontId="3" fillId="4" borderId="24" xfId="0" applyFont="1" applyFill="1" applyBorder="1"/>
    <xf numFmtId="0" fontId="2" fillId="0" borderId="31" xfId="0" applyFont="1" applyBorder="1" applyAlignment="1">
      <alignment horizontal="center" vertical="center"/>
    </xf>
    <xf numFmtId="0" fontId="5" fillId="0" borderId="31" xfId="0" applyFont="1" applyBorder="1" applyAlignment="1">
      <alignment horizontal="left" vertical="center" wrapText="1" indent="8"/>
    </xf>
    <xf numFmtId="0" fontId="3" fillId="0" borderId="31" xfId="0" applyFont="1" applyBorder="1" applyAlignment="1">
      <alignment horizontal="left" vertical="center" wrapText="1" indent="10"/>
    </xf>
    <xf numFmtId="0" fontId="3" fillId="0" borderId="24" xfId="0" applyFont="1" applyBorder="1" applyAlignment="1">
      <alignment horizontal="left" indent="5"/>
    </xf>
    <xf numFmtId="0" fontId="5" fillId="0" borderId="8" xfId="0" applyFont="1" applyBorder="1" applyAlignment="1">
      <alignment horizontal="left" vertical="center" wrapText="1" indent="5"/>
    </xf>
    <xf numFmtId="2" fontId="3" fillId="0" borderId="8" xfId="0" applyNumberFormat="1" applyFont="1" applyBorder="1"/>
    <xf numFmtId="0" fontId="5" fillId="0" borderId="31" xfId="0" applyFont="1" applyBorder="1" applyAlignment="1">
      <alignment horizontal="left" vertical="center" wrapText="1" indent="5"/>
    </xf>
    <xf numFmtId="0" fontId="2" fillId="0" borderId="24" xfId="0" applyFont="1" applyBorder="1" applyAlignment="1">
      <alignment vertical="center" wrapText="1"/>
    </xf>
    <xf numFmtId="0" fontId="3" fillId="0" borderId="14" xfId="0" applyFont="1" applyBorder="1"/>
    <xf numFmtId="2" fontId="3" fillId="3" borderId="46" xfId="0" applyNumberFormat="1" applyFont="1" applyFill="1" applyBorder="1" applyProtection="1">
      <protection locked="0"/>
    </xf>
    <xf numFmtId="0" fontId="2" fillId="0" borderId="25" xfId="0" applyFont="1" applyBorder="1" applyAlignment="1">
      <alignment horizontal="center" vertical="center" wrapText="1"/>
    </xf>
    <xf numFmtId="0" fontId="3" fillId="0" borderId="31" xfId="0" applyFont="1" applyBorder="1" applyAlignment="1">
      <alignment horizontal="left" indent="5"/>
    </xf>
    <xf numFmtId="0" fontId="2" fillId="0" borderId="8" xfId="0" applyFont="1" applyBorder="1" applyAlignment="1">
      <alignment horizontal="left" indent="5"/>
    </xf>
    <xf numFmtId="0" fontId="2" fillId="0" borderId="24" xfId="0" applyFont="1" applyBorder="1" applyAlignment="1">
      <alignment horizontal="left" indent="5"/>
    </xf>
    <xf numFmtId="0" fontId="3" fillId="0" borderId="14" xfId="0" applyFont="1" applyBorder="1" applyAlignment="1">
      <alignment horizontal="left" indent="5"/>
    </xf>
    <xf numFmtId="1" fontId="3" fillId="3" borderId="24" xfId="0" applyNumberFormat="1" applyFont="1" applyFill="1" applyBorder="1" applyProtection="1">
      <protection locked="0"/>
    </xf>
    <xf numFmtId="0" fontId="2" fillId="0" borderId="24" xfId="0" applyFont="1" applyBorder="1" applyAlignment="1">
      <alignment horizontal="justify" vertical="center" wrapText="1"/>
    </xf>
    <xf numFmtId="0" fontId="2" fillId="0" borderId="46" xfId="0" applyFont="1" applyBorder="1" applyAlignment="1">
      <alignment horizontal="center" vertical="center" wrapText="1"/>
    </xf>
    <xf numFmtId="0" fontId="3" fillId="0" borderId="24" xfId="0" applyFont="1" applyBorder="1" applyAlignment="1">
      <alignment horizontal="left" vertical="center" wrapText="1" indent="5"/>
    </xf>
    <xf numFmtId="0" fontId="5" fillId="0" borderId="14" xfId="0" applyFont="1" applyBorder="1" applyAlignment="1">
      <alignment horizontal="left" vertical="center" wrapText="1" indent="5"/>
    </xf>
    <xf numFmtId="0" fontId="5" fillId="0" borderId="22" xfId="0" applyFont="1" applyBorder="1" applyAlignment="1">
      <alignment horizontal="left" vertical="center" wrapText="1"/>
    </xf>
    <xf numFmtId="0" fontId="3" fillId="0" borderId="23" xfId="0" applyFont="1" applyBorder="1" applyAlignment="1">
      <alignment horizontal="left" vertical="center" wrapText="1" indent="3"/>
    </xf>
    <xf numFmtId="0" fontId="5" fillId="0" borderId="22" xfId="0" applyFont="1" applyBorder="1" applyAlignment="1">
      <alignment horizontal="right" vertical="center" wrapText="1"/>
    </xf>
    <xf numFmtId="0" fontId="3" fillId="0" borderId="23" xfId="0" applyFont="1" applyBorder="1" applyAlignment="1">
      <alignment vertical="center" wrapText="1"/>
    </xf>
    <xf numFmtId="0" fontId="3" fillId="0" borderId="30" xfId="0" applyFont="1" applyBorder="1" applyAlignment="1">
      <alignment vertical="center" wrapText="1"/>
    </xf>
    <xf numFmtId="2" fontId="3" fillId="3" borderId="30" xfId="0" applyNumberFormat="1" applyFont="1" applyFill="1" applyBorder="1" applyProtection="1">
      <protection locked="0"/>
    </xf>
    <xf numFmtId="0" fontId="3" fillId="0" borderId="45" xfId="0" applyFont="1" applyBorder="1" applyAlignment="1">
      <alignment vertical="center" wrapText="1"/>
    </xf>
    <xf numFmtId="2" fontId="3" fillId="3" borderId="45" xfId="0" applyNumberFormat="1" applyFont="1" applyFill="1" applyBorder="1" applyProtection="1">
      <protection locked="0"/>
    </xf>
    <xf numFmtId="0" fontId="3" fillId="0" borderId="11" xfId="0" applyFont="1" applyBorder="1"/>
    <xf numFmtId="0" fontId="3" fillId="0" borderId="45" xfId="0" applyFont="1" applyBorder="1" applyAlignment="1">
      <alignment horizontal="left" vertical="center" wrapText="1" indent="1"/>
    </xf>
    <xf numFmtId="0" fontId="3" fillId="4" borderId="45" xfId="0" applyFont="1" applyFill="1" applyBorder="1"/>
    <xf numFmtId="0" fontId="6" fillId="0" borderId="30" xfId="0" applyFont="1" applyBorder="1" applyAlignment="1">
      <alignment horizontal="left" vertical="center" wrapText="1"/>
    </xf>
    <xf numFmtId="0" fontId="2" fillId="0" borderId="47" xfId="0" applyFont="1" applyBorder="1" applyAlignment="1">
      <alignment horizontal="center" vertical="center"/>
    </xf>
    <xf numFmtId="0" fontId="3" fillId="4" borderId="30" xfId="0" applyFont="1" applyFill="1" applyBorder="1"/>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3" fillId="0" borderId="48" xfId="0" applyFont="1" applyBorder="1"/>
    <xf numFmtId="0" fontId="14" fillId="0" borderId="31" xfId="0" applyFont="1" applyBorder="1"/>
    <xf numFmtId="0" fontId="14" fillId="0" borderId="23" xfId="0" applyFont="1" applyBorder="1"/>
    <xf numFmtId="2" fontId="14" fillId="0" borderId="30" xfId="0" applyNumberFormat="1" applyFont="1" applyBorder="1"/>
    <xf numFmtId="0" fontId="2" fillId="0" borderId="6" xfId="0" applyFont="1" applyBorder="1" applyAlignment="1">
      <alignment horizontal="left" vertical="center" indent="5"/>
    </xf>
    <xf numFmtId="0" fontId="3" fillId="5" borderId="0" xfId="3" applyFont="1" applyFill="1"/>
    <xf numFmtId="0" fontId="3" fillId="0" borderId="0" xfId="3" applyFont="1"/>
    <xf numFmtId="0" fontId="3" fillId="0" borderId="23" xfId="0" applyFont="1" applyBorder="1" applyAlignment="1">
      <alignment horizontal="left" wrapText="1" indent="1"/>
    </xf>
    <xf numFmtId="0" fontId="3" fillId="0" borderId="23" xfId="0" applyFont="1" applyBorder="1" applyAlignment="1">
      <alignment horizontal="left" wrapText="1" indent="2"/>
    </xf>
    <xf numFmtId="0" fontId="3" fillId="0" borderId="23" xfId="0" applyFont="1" applyBorder="1" applyAlignment="1">
      <alignment horizontal="left" wrapText="1" indent="3"/>
    </xf>
    <xf numFmtId="0" fontId="3" fillId="0" borderId="49" xfId="0" applyFont="1" applyBorder="1"/>
    <xf numFmtId="0" fontId="3" fillId="0" borderId="24" xfId="0" applyFont="1" applyBorder="1" applyAlignment="1">
      <alignment horizontal="left" wrapText="1" indent="1"/>
    </xf>
    <xf numFmtId="0" fontId="3" fillId="0" borderId="31" xfId="0" applyFont="1" applyBorder="1" applyAlignment="1">
      <alignment horizontal="left" wrapText="1" indent="1"/>
    </xf>
    <xf numFmtId="2" fontId="3" fillId="3" borderId="25" xfId="0" applyNumberFormat="1" applyFont="1" applyFill="1" applyBorder="1" applyProtection="1">
      <protection locked="0"/>
    </xf>
    <xf numFmtId="0" fontId="2" fillId="0" borderId="50" xfId="0" applyFont="1" applyBorder="1"/>
    <xf numFmtId="0" fontId="3" fillId="0" borderId="6" xfId="0" applyFont="1" applyBorder="1" applyAlignment="1">
      <alignment horizontal="left"/>
    </xf>
    <xf numFmtId="0" fontId="6" fillId="0" borderId="13" xfId="0" applyFont="1" applyBorder="1" applyAlignment="1">
      <alignment vertical="center" wrapText="1"/>
    </xf>
    <xf numFmtId="0" fontId="3" fillId="0" borderId="23" xfId="0" applyFont="1" applyBorder="1" applyAlignment="1">
      <alignment horizontal="left" vertical="top" indent="1"/>
    </xf>
    <xf numFmtId="0" fontId="3" fillId="0" borderId="23" xfId="0" applyFont="1" applyBorder="1" applyAlignment="1">
      <alignment horizontal="left" indent="1"/>
    </xf>
    <xf numFmtId="0" fontId="3" fillId="0" borderId="23" xfId="0" applyFont="1" applyBorder="1" applyAlignment="1">
      <alignment horizontal="left"/>
    </xf>
    <xf numFmtId="0" fontId="3" fillId="0" borderId="23" xfId="0" applyFont="1" applyBorder="1" applyAlignment="1">
      <alignment horizontal="left" indent="2"/>
    </xf>
    <xf numFmtId="0" fontId="3" fillId="0" borderId="24" xfId="0" applyFont="1" applyBorder="1" applyAlignment="1">
      <alignment wrapText="1"/>
    </xf>
    <xf numFmtId="0" fontId="3" fillId="0" borderId="31" xfId="0" applyFont="1" applyBorder="1" applyAlignment="1">
      <alignment horizontal="left" indent="1"/>
    </xf>
    <xf numFmtId="0" fontId="3" fillId="0" borderId="24" xfId="0" applyFont="1" applyBorder="1" applyAlignment="1">
      <alignment horizontal="left" indent="1"/>
    </xf>
    <xf numFmtId="0" fontId="3" fillId="0" borderId="12" xfId="0" applyFont="1" applyBorder="1" applyAlignment="1">
      <alignment horizontal="left" indent="1"/>
    </xf>
    <xf numFmtId="0" fontId="6" fillId="0" borderId="25" xfId="0" applyFont="1" applyBorder="1" applyAlignment="1">
      <alignment horizontal="center" vertical="center" wrapText="1"/>
    </xf>
    <xf numFmtId="0" fontId="2" fillId="0" borderId="25" xfId="0" applyFont="1" applyBorder="1" applyAlignment="1">
      <alignment horizontal="center" vertical="center"/>
    </xf>
    <xf numFmtId="0" fontId="3" fillId="0" borderId="23" xfId="0" applyFont="1" applyBorder="1" applyAlignment="1">
      <alignment horizontal="left" vertical="center" wrapText="1"/>
    </xf>
    <xf numFmtId="0" fontId="12" fillId="0" borderId="23" xfId="0" applyFont="1" applyBorder="1" applyAlignment="1">
      <alignment horizontal="left" vertical="center" wrapText="1" indent="2"/>
    </xf>
    <xf numFmtId="0" fontId="3" fillId="0" borderId="23" xfId="0" applyFont="1" applyBorder="1" applyAlignment="1">
      <alignment horizontal="justify" vertical="center" wrapText="1"/>
    </xf>
    <xf numFmtId="0" fontId="2" fillId="0" borderId="25" xfId="0" applyFont="1" applyBorder="1" applyAlignment="1">
      <alignment horizontal="center" wrapText="1"/>
    </xf>
    <xf numFmtId="0" fontId="14" fillId="0" borderId="24" xfId="0" applyFont="1" applyBorder="1"/>
    <xf numFmtId="9" fontId="6" fillId="0" borderId="25" xfId="0" applyNumberFormat="1" applyFont="1" applyBorder="1" applyAlignment="1">
      <alignment horizontal="center" vertical="center"/>
    </xf>
    <xf numFmtId="9" fontId="6" fillId="0" borderId="25" xfId="0" applyNumberFormat="1" applyFont="1" applyBorder="1" applyAlignment="1">
      <alignment horizontal="center" vertical="center" wrapText="1"/>
    </xf>
    <xf numFmtId="9" fontId="6" fillId="2" borderId="25" xfId="0" applyNumberFormat="1" applyFont="1" applyFill="1" applyBorder="1" applyAlignment="1">
      <alignment horizontal="center" vertical="center" wrapText="1"/>
    </xf>
    <xf numFmtId="2" fontId="14" fillId="0" borderId="23" xfId="0" applyNumberFormat="1" applyFont="1" applyBorder="1"/>
    <xf numFmtId="2" fontId="14" fillId="0" borderId="31" xfId="0" applyNumberFormat="1" applyFont="1" applyBorder="1"/>
    <xf numFmtId="2" fontId="3" fillId="0" borderId="13" xfId="0" applyNumberFormat="1" applyFont="1" applyBorder="1"/>
    <xf numFmtId="2" fontId="3" fillId="0" borderId="12" xfId="0" applyNumberFormat="1" applyFont="1" applyBorder="1" applyProtection="1">
      <protection locked="0"/>
    </xf>
    <xf numFmtId="0" fontId="3" fillId="0" borderId="12" xfId="0" applyFont="1" applyBorder="1"/>
    <xf numFmtId="2" fontId="14" fillId="0" borderId="24" xfId="0" applyNumberFormat="1" applyFont="1" applyBorder="1"/>
    <xf numFmtId="2" fontId="3" fillId="7" borderId="31" xfId="0" applyNumberFormat="1" applyFont="1" applyFill="1" applyBorder="1" applyProtection="1">
      <protection locked="0"/>
    </xf>
    <xf numFmtId="0" fontId="12" fillId="0" borderId="18" xfId="0" applyFont="1" applyBorder="1" applyAlignment="1">
      <alignment horizontal="center" vertical="center"/>
    </xf>
    <xf numFmtId="2" fontId="3" fillId="0" borderId="25" xfId="0" applyNumberFormat="1" applyFont="1" applyBorder="1" applyAlignment="1" applyProtection="1">
      <alignment horizontal="center" vertical="center" wrapText="1"/>
      <protection locked="0"/>
    </xf>
    <xf numFmtId="0" fontId="3" fillId="0" borderId="5" xfId="0" applyFont="1" applyBorder="1" applyAlignment="1">
      <alignment horizontal="center" vertical="center" wrapText="1"/>
    </xf>
    <xf numFmtId="0" fontId="13" fillId="0" borderId="23" xfId="0" applyFont="1" applyBorder="1"/>
    <xf numFmtId="0" fontId="12" fillId="0" borderId="23" xfId="0" applyFont="1" applyBorder="1" applyAlignment="1">
      <alignment horizontal="left" indent="1"/>
    </xf>
    <xf numFmtId="0" fontId="3" fillId="0" borderId="22" xfId="0" applyFont="1" applyBorder="1" applyAlignment="1">
      <alignment horizontal="right"/>
    </xf>
    <xf numFmtId="0" fontId="12" fillId="0" borderId="23" xfId="0" applyFont="1" applyBorder="1" applyAlignment="1">
      <alignment horizontal="left" indent="2"/>
    </xf>
    <xf numFmtId="0" fontId="12" fillId="0" borderId="23" xfId="0" applyFont="1" applyBorder="1"/>
    <xf numFmtId="0" fontId="12" fillId="0" borderId="13" xfId="0" applyFont="1" applyBorder="1"/>
    <xf numFmtId="0" fontId="12" fillId="0" borderId="6" xfId="0" applyFont="1" applyBorder="1"/>
    <xf numFmtId="0" fontId="3" fillId="0" borderId="4" xfId="0" applyFont="1" applyBorder="1" applyAlignment="1">
      <alignment horizontal="left"/>
    </xf>
    <xf numFmtId="0" fontId="3" fillId="0" borderId="18" xfId="0" applyFont="1" applyBorder="1" applyAlignment="1">
      <alignment horizontal="left"/>
    </xf>
    <xf numFmtId="0" fontId="3" fillId="0" borderId="31" xfId="0" applyFont="1" applyBorder="1" applyAlignment="1">
      <alignment horizontal="left" vertical="center"/>
    </xf>
    <xf numFmtId="0" fontId="3" fillId="0" borderId="31" xfId="0" applyFont="1" applyBorder="1" applyAlignment="1">
      <alignment horizontal="left" vertical="center" wrapText="1"/>
    </xf>
    <xf numFmtId="0" fontId="3" fillId="0" borderId="21" xfId="0" applyFont="1" applyBorder="1" applyAlignment="1">
      <alignment horizontal="right"/>
    </xf>
    <xf numFmtId="2" fontId="3" fillId="3" borderId="28" xfId="0" applyNumberFormat="1" applyFont="1" applyFill="1" applyBorder="1" applyProtection="1">
      <protection locked="0"/>
    </xf>
    <xf numFmtId="2" fontId="3" fillId="3" borderId="36" xfId="0" applyNumberFormat="1" applyFont="1" applyFill="1" applyBorder="1" applyProtection="1">
      <protection locked="0"/>
    </xf>
    <xf numFmtId="2" fontId="3" fillId="3" borderId="27" xfId="0" applyNumberFormat="1" applyFont="1" applyFill="1" applyBorder="1" applyProtection="1">
      <protection locked="0"/>
    </xf>
    <xf numFmtId="2" fontId="3" fillId="3" borderId="26" xfId="0" applyNumberFormat="1" applyFont="1" applyFill="1" applyBorder="1" applyProtection="1">
      <protection locked="0"/>
    </xf>
    <xf numFmtId="0" fontId="5" fillId="0" borderId="31" xfId="0" applyFont="1" applyBorder="1" applyAlignment="1">
      <alignment horizontal="center" vertical="center"/>
    </xf>
    <xf numFmtId="0" fontId="5" fillId="0" borderId="31" xfId="0" applyFont="1" applyBorder="1" applyAlignment="1">
      <alignment horizontal="center" vertical="center" wrapText="1"/>
    </xf>
    <xf numFmtId="9" fontId="5" fillId="0" borderId="31" xfId="0" applyNumberFormat="1" applyFont="1" applyBorder="1" applyAlignment="1">
      <alignment horizontal="center" vertical="center" wrapText="1"/>
    </xf>
    <xf numFmtId="0" fontId="3" fillId="0" borderId="39" xfId="0" applyFont="1" applyBorder="1"/>
    <xf numFmtId="0" fontId="3" fillId="0" borderId="38" xfId="0" applyFont="1" applyBorder="1"/>
    <xf numFmtId="0" fontId="2" fillId="0" borderId="6" xfId="0" applyFont="1" applyBorder="1" applyAlignment="1">
      <alignment horizontal="left" vertical="center" indent="3"/>
    </xf>
    <xf numFmtId="0" fontId="2" fillId="0" borderId="13" xfId="0" applyFont="1" applyBorder="1" applyAlignment="1">
      <alignment vertical="center"/>
    </xf>
    <xf numFmtId="164" fontId="3" fillId="0" borderId="24" xfId="0" applyNumberFormat="1" applyFont="1" applyBorder="1"/>
    <xf numFmtId="164" fontId="3" fillId="0" borderId="23" xfId="0" applyNumberFormat="1" applyFont="1" applyBorder="1"/>
    <xf numFmtId="0" fontId="2" fillId="0" borderId="7" xfId="0" applyFont="1" applyBorder="1"/>
    <xf numFmtId="0" fontId="4" fillId="0" borderId="23" xfId="0" applyFont="1" applyBorder="1" applyAlignment="1">
      <alignment horizontal="left" vertical="center" wrapText="1" indent="2"/>
    </xf>
    <xf numFmtId="0" fontId="2" fillId="0" borderId="8" xfId="0" applyFont="1" applyBorder="1" applyAlignment="1">
      <alignment horizontal="left" vertical="center" wrapText="1"/>
    </xf>
    <xf numFmtId="0" fontId="0" fillId="5" borderId="0" xfId="0" applyFill="1"/>
    <xf numFmtId="0" fontId="0" fillId="5" borderId="0" xfId="0" applyFill="1" applyAlignment="1">
      <alignment vertical="center"/>
    </xf>
    <xf numFmtId="0" fontId="3" fillId="3" borderId="24" xfId="0" applyFont="1" applyFill="1" applyBorder="1"/>
    <xf numFmtId="0" fontId="14" fillId="0" borderId="45" xfId="0" applyFont="1" applyBorder="1"/>
    <xf numFmtId="0" fontId="3" fillId="5" borderId="0" xfId="0" applyFont="1" applyFill="1" applyAlignment="1">
      <alignment vertical="center"/>
    </xf>
    <xf numFmtId="0" fontId="3" fillId="5" borderId="0" xfId="0" applyFont="1" applyFill="1"/>
    <xf numFmtId="0" fontId="18" fillId="5" borderId="0" xfId="0" applyFont="1" applyFill="1" applyAlignment="1">
      <alignment vertical="center"/>
    </xf>
    <xf numFmtId="0" fontId="3" fillId="5" borderId="0" xfId="0" applyFont="1" applyFill="1" applyAlignment="1">
      <alignment horizontal="right" vertical="center"/>
    </xf>
    <xf numFmtId="0" fontId="2" fillId="5" borderId="55" xfId="0" applyFont="1" applyFill="1" applyBorder="1" applyAlignment="1">
      <alignment horizontal="center" vertical="center"/>
    </xf>
    <xf numFmtId="0" fontId="2" fillId="5" borderId="56" xfId="0" applyFont="1" applyFill="1" applyBorder="1" applyAlignment="1">
      <alignment horizontal="center" vertical="center"/>
    </xf>
    <xf numFmtId="0" fontId="3" fillId="4" borderId="58" xfId="0" applyFont="1" applyFill="1" applyBorder="1"/>
    <xf numFmtId="0" fontId="3" fillId="4" borderId="59" xfId="0" applyFont="1" applyFill="1" applyBorder="1"/>
    <xf numFmtId="0" fontId="3" fillId="0" borderId="59" xfId="0" applyFont="1" applyBorder="1" applyAlignment="1">
      <alignment vertical="center"/>
    </xf>
    <xf numFmtId="0" fontId="3" fillId="5" borderId="60" xfId="0" applyFont="1" applyFill="1" applyBorder="1"/>
    <xf numFmtId="0" fontId="3" fillId="5" borderId="0" xfId="0" applyFont="1" applyFill="1" applyAlignment="1">
      <alignment horizontal="left" vertical="center" indent="2"/>
    </xf>
    <xf numFmtId="0" fontId="3" fillId="4" borderId="3" xfId="0" applyFont="1" applyFill="1" applyBorder="1"/>
    <xf numFmtId="0" fontId="3" fillId="4" borderId="1" xfId="0" applyFont="1" applyFill="1" applyBorder="1"/>
    <xf numFmtId="0" fontId="3" fillId="3" borderId="1" xfId="0" applyFont="1" applyFill="1" applyBorder="1" applyAlignment="1" applyProtection="1">
      <alignment vertical="center"/>
      <protection locked="0"/>
    </xf>
    <xf numFmtId="0" fontId="3" fillId="4" borderId="54" xfId="0" applyFont="1" applyFill="1" applyBorder="1"/>
    <xf numFmtId="0" fontId="3" fillId="5" borderId="1" xfId="0" applyFont="1" applyFill="1" applyBorder="1"/>
    <xf numFmtId="0" fontId="3" fillId="5" borderId="3" xfId="0" applyFont="1" applyFill="1" applyBorder="1"/>
    <xf numFmtId="0" fontId="3" fillId="5" borderId="54" xfId="0" applyFont="1" applyFill="1" applyBorder="1"/>
    <xf numFmtId="0" fontId="3" fillId="3" borderId="3" xfId="0" applyFont="1" applyFill="1" applyBorder="1" applyAlignment="1" applyProtection="1">
      <alignment vertical="center"/>
      <protection locked="0"/>
    </xf>
    <xf numFmtId="0" fontId="2" fillId="5" borderId="0" xfId="0" applyFont="1" applyFill="1" applyAlignment="1">
      <alignment vertical="center"/>
    </xf>
    <xf numFmtId="0" fontId="3" fillId="4" borderId="55" xfId="0" applyFont="1" applyFill="1" applyBorder="1"/>
    <xf numFmtId="0" fontId="3" fillId="4" borderId="56" xfId="0" applyFont="1" applyFill="1" applyBorder="1"/>
    <xf numFmtId="0" fontId="3" fillId="5" borderId="56" xfId="0" applyFont="1" applyFill="1" applyBorder="1"/>
    <xf numFmtId="0" fontId="3" fillId="5" borderId="57" xfId="0" applyFont="1" applyFill="1" applyBorder="1"/>
    <xf numFmtId="0" fontId="2" fillId="0" borderId="61" xfId="0" applyFont="1" applyBorder="1" applyAlignment="1">
      <alignment horizontal="left" vertical="center"/>
    </xf>
    <xf numFmtId="0" fontId="3" fillId="0" borderId="0" xfId="0" applyFont="1"/>
    <xf numFmtId="0" fontId="14" fillId="0" borderId="0" xfId="0" applyFont="1"/>
    <xf numFmtId="0" fontId="3" fillId="0" borderId="62" xfId="0" applyFont="1" applyBorder="1"/>
    <xf numFmtId="2" fontId="3" fillId="5" borderId="0" xfId="0" applyNumberFormat="1" applyFont="1" applyFill="1" applyProtection="1">
      <protection locked="0"/>
    </xf>
    <xf numFmtId="0" fontId="3" fillId="0" borderId="0" xfId="0" applyFont="1" applyAlignment="1">
      <alignment wrapText="1"/>
    </xf>
    <xf numFmtId="0" fontId="3" fillId="0" borderId="51" xfId="0" applyFont="1" applyBorder="1"/>
    <xf numFmtId="2" fontId="3" fillId="3" borderId="52" xfId="0" applyNumberFormat="1" applyFont="1" applyFill="1" applyBorder="1" applyProtection="1">
      <protection locked="0"/>
    </xf>
    <xf numFmtId="0" fontId="3" fillId="4" borderId="53" xfId="0" applyFont="1" applyFill="1" applyBorder="1"/>
    <xf numFmtId="0" fontId="3" fillId="0" borderId="3" xfId="0" applyFont="1" applyBorder="1" applyAlignment="1">
      <alignment horizontal="left" indent="2"/>
    </xf>
    <xf numFmtId="2" fontId="3" fillId="3" borderId="1" xfId="0" applyNumberFormat="1" applyFont="1" applyFill="1" applyBorder="1" applyProtection="1">
      <protection locked="0"/>
    </xf>
    <xf numFmtId="0" fontId="3" fillId="0" borderId="3" xfId="0" applyFont="1" applyBorder="1"/>
    <xf numFmtId="0" fontId="3" fillId="0" borderId="3" xfId="0" applyFont="1" applyBorder="1" applyAlignment="1">
      <alignment wrapText="1"/>
    </xf>
    <xf numFmtId="2" fontId="3" fillId="3" borderId="54" xfId="0" applyNumberFormat="1" applyFont="1" applyFill="1" applyBorder="1" applyProtection="1">
      <protection locked="0"/>
    </xf>
    <xf numFmtId="0" fontId="3" fillId="0" borderId="55" xfId="0" applyFont="1" applyBorder="1" applyAlignment="1">
      <alignment wrapText="1"/>
    </xf>
    <xf numFmtId="2" fontId="3" fillId="3" borderId="57" xfId="0" applyNumberFormat="1" applyFont="1" applyFill="1" applyBorder="1" applyProtection="1">
      <protection locked="0"/>
    </xf>
    <xf numFmtId="2" fontId="3" fillId="3" borderId="53" xfId="0" applyNumberFormat="1" applyFont="1" applyFill="1" applyBorder="1" applyProtection="1">
      <protection locked="0"/>
    </xf>
    <xf numFmtId="0" fontId="3" fillId="0" borderId="55" xfId="0" applyFont="1" applyBorder="1" applyAlignment="1">
      <alignment vertical="center"/>
    </xf>
    <xf numFmtId="0" fontId="3" fillId="0" borderId="51" xfId="0" applyFont="1" applyBorder="1" applyAlignment="1">
      <alignment vertical="center" wrapText="1"/>
    </xf>
    <xf numFmtId="0" fontId="3" fillId="4" borderId="52" xfId="0" applyFont="1" applyFill="1" applyBorder="1" applyProtection="1">
      <protection locked="0"/>
    </xf>
    <xf numFmtId="0" fontId="3" fillId="0" borderId="3" xfId="0" applyFont="1" applyBorder="1" applyAlignment="1">
      <alignment vertical="center" wrapText="1"/>
    </xf>
    <xf numFmtId="0" fontId="5" fillId="0" borderId="3" xfId="0" applyFont="1" applyBorder="1" applyAlignment="1">
      <alignment vertical="center" wrapText="1"/>
    </xf>
    <xf numFmtId="0" fontId="6" fillId="0" borderId="55" xfId="0" applyFont="1" applyBorder="1" applyAlignment="1">
      <alignment vertical="center" wrapText="1"/>
    </xf>
    <xf numFmtId="2" fontId="3" fillId="3" borderId="56" xfId="0" applyNumberFormat="1" applyFont="1" applyFill="1" applyBorder="1" applyProtection="1">
      <protection locked="0"/>
    </xf>
    <xf numFmtId="0" fontId="5" fillId="0" borderId="51" xfId="0" applyFont="1" applyBorder="1" applyAlignment="1">
      <alignment vertical="center" wrapText="1"/>
    </xf>
    <xf numFmtId="0" fontId="3" fillId="0" borderId="52" xfId="0" applyFont="1" applyBorder="1"/>
    <xf numFmtId="0" fontId="5" fillId="0" borderId="52" xfId="0" applyFont="1" applyBorder="1" applyAlignment="1">
      <alignment vertical="center" wrapText="1"/>
    </xf>
    <xf numFmtId="0" fontId="3" fillId="0" borderId="53" xfId="0" applyFont="1" applyBorder="1"/>
    <xf numFmtId="0" fontId="5" fillId="0" borderId="3" xfId="0" applyFont="1" applyBorder="1" applyAlignment="1">
      <alignment horizontal="left" vertical="center" wrapText="1" indent="2"/>
    </xf>
    <xf numFmtId="0" fontId="3" fillId="4" borderId="1" xfId="0" applyFont="1" applyFill="1" applyBorder="1" applyProtection="1">
      <protection locked="0"/>
    </xf>
    <xf numFmtId="0" fontId="3" fillId="3" borderId="1" xfId="0" applyFont="1" applyFill="1" applyBorder="1" applyProtection="1">
      <protection locked="0"/>
    </xf>
    <xf numFmtId="0" fontId="3" fillId="0" borderId="1" xfId="0" applyFont="1" applyBorder="1"/>
    <xf numFmtId="0" fontId="5" fillId="0" borderId="1" xfId="0" applyFont="1" applyBorder="1" applyAlignment="1">
      <alignment vertical="center" wrapText="1"/>
    </xf>
    <xf numFmtId="0" fontId="3" fillId="0" borderId="54" xfId="0" applyFont="1" applyBorder="1"/>
    <xf numFmtId="2" fontId="3" fillId="8" borderId="1" xfId="0" applyNumberFormat="1" applyFont="1" applyFill="1" applyBorder="1" applyProtection="1">
      <protection locked="0"/>
    </xf>
    <xf numFmtId="0" fontId="5" fillId="0" borderId="3" xfId="0" applyFont="1" applyBorder="1" applyAlignment="1">
      <alignment horizontal="left" vertical="center" wrapText="1" indent="4"/>
    </xf>
    <xf numFmtId="0" fontId="3" fillId="7" borderId="1" xfId="0" applyFont="1" applyFill="1" applyBorder="1" applyProtection="1">
      <protection locked="0"/>
    </xf>
    <xf numFmtId="2" fontId="3" fillId="7" borderId="1" xfId="0" applyNumberFormat="1" applyFont="1" applyFill="1" applyBorder="1" applyProtection="1">
      <protection locked="0"/>
    </xf>
    <xf numFmtId="0" fontId="5" fillId="0" borderId="3" xfId="0" applyFont="1" applyBorder="1" applyAlignment="1">
      <alignment horizontal="left" vertical="center" wrapText="1"/>
    </xf>
    <xf numFmtId="2" fontId="3" fillId="7" borderId="56" xfId="0" applyNumberFormat="1" applyFont="1" applyFill="1" applyBorder="1" applyProtection="1">
      <protection locked="0"/>
    </xf>
    <xf numFmtId="2" fontId="3" fillId="4" borderId="56" xfId="0" applyNumberFormat="1" applyFont="1" applyFill="1" applyBorder="1" applyProtection="1">
      <protection locked="0"/>
    </xf>
    <xf numFmtId="0" fontId="5" fillId="0" borderId="63" xfId="0" applyFont="1" applyBorder="1" applyAlignment="1">
      <alignment horizontal="left" vertical="center" wrapText="1" indent="1"/>
    </xf>
    <xf numFmtId="0" fontId="6" fillId="0" borderId="63" xfId="0" applyFont="1" applyBorder="1" applyAlignment="1">
      <alignment horizontal="left" vertical="center" wrapText="1" indent="1"/>
    </xf>
    <xf numFmtId="0" fontId="3" fillId="0" borderId="63" xfId="0" applyFont="1" applyBorder="1" applyAlignment="1">
      <alignment horizontal="left" vertical="center" wrapText="1" indent="2"/>
    </xf>
    <xf numFmtId="0" fontId="5" fillId="0" borderId="63" xfId="0" applyFont="1" applyBorder="1" applyAlignment="1">
      <alignment horizontal="left" vertical="center" wrapText="1" indent="2"/>
    </xf>
    <xf numFmtId="0" fontId="6" fillId="0" borderId="63" xfId="0" applyFont="1" applyBorder="1" applyAlignment="1">
      <alignment vertical="center" wrapText="1"/>
    </xf>
    <xf numFmtId="0" fontId="3" fillId="0" borderId="63" xfId="0" applyFont="1" applyBorder="1" applyAlignment="1">
      <alignment horizontal="left" vertical="center" wrapText="1" indent="1"/>
    </xf>
    <xf numFmtId="0" fontId="6" fillId="0" borderId="33" xfId="0" applyFont="1" applyBorder="1" applyAlignment="1">
      <alignment horizontal="left" vertical="center" wrapText="1" indent="1"/>
    </xf>
    <xf numFmtId="2" fontId="3" fillId="3" borderId="51" xfId="0" applyNumberFormat="1" applyFont="1" applyFill="1" applyBorder="1" applyProtection="1">
      <protection locked="0"/>
    </xf>
    <xf numFmtId="0" fontId="3" fillId="4" borderId="52" xfId="0" applyFont="1" applyFill="1" applyBorder="1"/>
    <xf numFmtId="2" fontId="3" fillId="3" borderId="3" xfId="0" applyNumberFormat="1" applyFont="1" applyFill="1" applyBorder="1" applyProtection="1">
      <protection locked="0"/>
    </xf>
    <xf numFmtId="2" fontId="3" fillId="3" borderId="55" xfId="0" applyNumberFormat="1" applyFont="1" applyFill="1" applyBorder="1" applyProtection="1">
      <protection locked="0"/>
    </xf>
    <xf numFmtId="166" fontId="6" fillId="0" borderId="25" xfId="0" applyNumberFormat="1" applyFont="1" applyBorder="1" applyAlignment="1">
      <alignment horizontal="center" vertical="center" wrapText="1"/>
    </xf>
    <xf numFmtId="0" fontId="3" fillId="4" borderId="54" xfId="0" applyFont="1" applyFill="1" applyBorder="1" applyProtection="1">
      <protection locked="0"/>
    </xf>
    <xf numFmtId="165" fontId="3" fillId="0" borderId="52" xfId="0" applyNumberFormat="1" applyFont="1" applyBorder="1"/>
    <xf numFmtId="165" fontId="3" fillId="0" borderId="1" xfId="0" applyNumberFormat="1" applyFont="1" applyBorder="1"/>
    <xf numFmtId="165" fontId="3" fillId="4" borderId="56" xfId="0" applyNumberFormat="1" applyFont="1" applyFill="1" applyBorder="1"/>
    <xf numFmtId="0" fontId="3" fillId="0" borderId="4" xfId="0" applyFont="1" applyBorder="1" applyAlignment="1">
      <alignment horizontal="left" indent="3"/>
    </xf>
    <xf numFmtId="49" fontId="3" fillId="3" borderId="23" xfId="0" applyNumberFormat="1" applyFont="1" applyFill="1" applyBorder="1" applyProtection="1">
      <protection locked="0"/>
    </xf>
    <xf numFmtId="0" fontId="3" fillId="0" borderId="12" xfId="0" applyFont="1" applyBorder="1" applyAlignment="1">
      <alignment horizontal="center"/>
    </xf>
    <xf numFmtId="0" fontId="3" fillId="0" borderId="16" xfId="0" applyFont="1" applyBorder="1" applyAlignment="1">
      <alignment horizontal="center"/>
    </xf>
    <xf numFmtId="0" fontId="3" fillId="0" borderId="19" xfId="0" applyFont="1" applyBorder="1" applyAlignment="1">
      <alignment horizontal="center"/>
    </xf>
    <xf numFmtId="0" fontId="3" fillId="0" borderId="29"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34" xfId="0" applyFont="1" applyBorder="1" applyAlignment="1">
      <alignment horizontal="center"/>
    </xf>
    <xf numFmtId="0" fontId="3" fillId="0" borderId="25" xfId="0" applyFont="1" applyBorder="1" applyAlignment="1">
      <alignment horizontal="center"/>
    </xf>
    <xf numFmtId="0" fontId="3" fillId="0" borderId="2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30" xfId="0" applyFont="1" applyBorder="1" applyAlignment="1">
      <alignment horizontal="center" vertical="center"/>
    </xf>
    <xf numFmtId="2" fontId="3" fillId="0" borderId="30" xfId="0" applyNumberFormat="1" applyFont="1" applyBorder="1" applyAlignment="1" applyProtection="1">
      <alignment horizontal="center" vertical="center" wrapText="1"/>
      <protection locked="0"/>
    </xf>
    <xf numFmtId="2" fontId="3" fillId="0" borderId="31" xfId="0" applyNumberFormat="1" applyFont="1" applyBorder="1" applyAlignment="1" applyProtection="1">
      <alignment horizontal="center" vertical="center" wrapText="1"/>
      <protection locked="0"/>
    </xf>
    <xf numFmtId="2" fontId="3" fillId="0" borderId="32" xfId="0" applyNumberFormat="1" applyFont="1" applyBorder="1" applyAlignment="1" applyProtection="1">
      <alignment horizontal="center" vertical="center" wrapText="1"/>
      <protection locked="0"/>
    </xf>
    <xf numFmtId="2" fontId="3" fillId="0" borderId="33" xfId="0" applyNumberFormat="1" applyFont="1" applyBorder="1" applyAlignment="1" applyProtection="1">
      <alignment horizontal="center" vertical="center" wrapText="1"/>
      <protection locked="0"/>
    </xf>
    <xf numFmtId="2" fontId="3" fillId="0" borderId="35" xfId="0" applyNumberFormat="1" applyFont="1" applyBorder="1" applyAlignment="1" applyProtection="1">
      <alignment horizontal="center" vertical="center" wrapText="1"/>
      <protection locked="0"/>
    </xf>
    <xf numFmtId="2" fontId="3" fillId="0" borderId="37" xfId="0" applyNumberFormat="1" applyFont="1" applyBorder="1" applyAlignment="1" applyProtection="1">
      <alignment horizontal="center" vertical="center" wrapText="1"/>
      <protection locked="0"/>
    </xf>
    <xf numFmtId="0" fontId="5" fillId="0" borderId="24"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0" xfId="0" applyFont="1" applyBorder="1" applyAlignment="1">
      <alignment horizontal="center" vertic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4" xfId="0" applyFont="1" applyBorder="1" applyAlignment="1">
      <alignment horizontal="center"/>
    </xf>
    <xf numFmtId="0" fontId="2" fillId="0" borderId="30" xfId="0" applyFont="1" applyBorder="1" applyAlignment="1">
      <alignment horizontal="center"/>
    </xf>
    <xf numFmtId="0" fontId="2" fillId="5" borderId="51" xfId="0" applyFont="1" applyFill="1" applyBorder="1" applyAlignment="1">
      <alignment horizontal="center" vertical="center"/>
    </xf>
    <xf numFmtId="0" fontId="2" fillId="5" borderId="52" xfId="0" applyFont="1" applyFill="1" applyBorder="1" applyAlignment="1">
      <alignment horizontal="center" vertical="center"/>
    </xf>
    <xf numFmtId="0" fontId="2" fillId="5" borderId="53" xfId="0" applyFont="1" applyFill="1" applyBorder="1" applyAlignment="1">
      <alignment horizontal="center" vertical="center"/>
    </xf>
    <xf numFmtId="0" fontId="2" fillId="5" borderId="57" xfId="0" applyFont="1" applyFill="1" applyBorder="1" applyAlignment="1">
      <alignment horizontal="center" vertical="center"/>
    </xf>
  </cellXfs>
  <cellStyles count="6">
    <cellStyle name="greyed" xfId="1" xr:uid="{00000000-0005-0000-0000-000000000000}"/>
    <cellStyle name="inputExposure" xfId="2" xr:uid="{00000000-0005-0000-0000-000001000000}"/>
    <cellStyle name="Normal" xfId="0" builtinId="0"/>
    <cellStyle name="Normal 2" xfId="3" xr:uid="{00000000-0005-0000-0000-000003000000}"/>
    <cellStyle name="Normal 2 2" xfId="4" xr:uid="{00000000-0005-0000-0000-000004000000}"/>
    <cellStyle name="showExposure" xfId="5" xr:uid="{00000000-0005-0000-0000-000005000000}"/>
  </cellStyles>
  <dxfs count="23">
    <dxf>
      <font>
        <color rgb="FFFFC000"/>
      </font>
    </dxf>
    <dxf>
      <font>
        <color rgb="FFFF0000"/>
      </font>
    </dxf>
    <dxf>
      <font>
        <color rgb="FF00B050"/>
      </font>
    </dxf>
    <dxf>
      <font>
        <color rgb="FFFFC000"/>
      </font>
    </dxf>
    <dxf>
      <font>
        <color rgb="FFFF0000"/>
      </font>
    </dxf>
    <dxf>
      <font>
        <color theme="0" tint="-0.14996795556505021"/>
      </font>
      <fill>
        <patternFill>
          <bgColor theme="0" tint="-0.14996795556505021"/>
        </patternFill>
      </fill>
    </dxf>
    <dxf>
      <font>
        <color theme="7"/>
      </font>
      <numFmt numFmtId="0" formatCode="General"/>
    </dxf>
    <dxf>
      <font>
        <color rgb="FFFF0000"/>
      </font>
      <numFmt numFmtId="0" formatCode="General"/>
    </dxf>
    <dxf>
      <fill>
        <patternFill>
          <bgColor rgb="FFFF0000"/>
        </patternFill>
      </fill>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s>
  <tableStyles count="0" defaultTableStyle="TableStyleMedium2" defaultPivotStyle="PivotStyleLight16"/>
  <colors>
    <mruColors>
      <color rgb="FFBCBDBC"/>
      <color rgb="FFFFEC72"/>
      <color rgb="FFD5D6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4CD78-1150-4DDE-A86A-ECEA264F72E9}">
  <sheetPr codeName="Sheet2"/>
  <dimension ref="A1:F28"/>
  <sheetViews>
    <sheetView showGridLines="0" zoomScaleNormal="100" workbookViewId="0">
      <selection activeCell="B2" sqref="B2"/>
    </sheetView>
  </sheetViews>
  <sheetFormatPr defaultColWidth="0" defaultRowHeight="11.5" zeroHeight="1" x14ac:dyDescent="0.25"/>
  <cols>
    <col min="1" max="1" width="5" style="15" customWidth="1"/>
    <col min="2" max="2" width="110.54296875" style="15" customWidth="1"/>
    <col min="3" max="3" width="18.26953125" style="15" customWidth="1"/>
    <col min="4" max="6" width="9.1796875" style="15" customWidth="1"/>
    <col min="7" max="9" width="9.1796875" style="15" hidden="1" customWidth="1"/>
    <col min="10" max="16384" width="9.1796875" style="15" hidden="1"/>
  </cols>
  <sheetData>
    <row r="1" spans="1:6" ht="18" x14ac:dyDescent="0.25">
      <c r="A1" s="10" t="s">
        <v>0</v>
      </c>
    </row>
    <row r="2" spans="1:6" x14ac:dyDescent="0.25">
      <c r="A2" s="13"/>
      <c r="B2" s="292" t="s">
        <v>1</v>
      </c>
    </row>
    <row r="3" spans="1:6" x14ac:dyDescent="0.25">
      <c r="B3" s="204" t="s">
        <v>2</v>
      </c>
      <c r="C3" s="25"/>
      <c r="E3" s="31"/>
    </row>
    <row r="4" spans="1:6" x14ac:dyDescent="0.25">
      <c r="A4" s="62"/>
      <c r="B4" s="53"/>
      <c r="C4" s="164" t="s">
        <v>3</v>
      </c>
      <c r="D4" s="134"/>
      <c r="E4" s="108" t="s">
        <v>4</v>
      </c>
      <c r="F4" s="65"/>
    </row>
    <row r="5" spans="1:6" x14ac:dyDescent="0.25">
      <c r="A5" s="62"/>
      <c r="B5" s="161" t="s">
        <v>5</v>
      </c>
      <c r="C5" s="30"/>
      <c r="D5" s="134"/>
      <c r="E5" s="165" t="str">
        <f>IF(AND(ISNUMBER(C5),ISNUMBER(C6),ISNUMBER(C7),ISNUMBER(C8)),IF(ROUND(SUM(C6:C8),0)&lt;&gt;ROUND(C5,0),IF(ISBLANK(Checks!D5),"FAIL - Reported RWAs on Overview worksheet inconsistent with numbers reported on Credit Risk exposures","EXPLAINED"),"PASS"),"")</f>
        <v/>
      </c>
      <c r="F5" s="65"/>
    </row>
    <row r="6" spans="1:6" x14ac:dyDescent="0.25">
      <c r="A6" s="62"/>
      <c r="B6" s="41" t="s">
        <v>6</v>
      </c>
      <c r="C6" s="26"/>
      <c r="D6" s="134"/>
      <c r="E6" s="136" t="str">
        <f>IF(AND(ISNUMBER(C6),ISNUMBER('General credit risk exposures'!AA38),ISNUMBER('General credit risk exposures'!AD76)),IF(ROUND('General credit risk exposures'!AA38+'General credit risk exposures'!AD76,0)&lt;&gt;ROUND(C6,0),IF(ISBLANK(Checks!D6),"FAIL - Reported RWAs on Overview worksheet inconsistent with numbers reported on Credit Risk exposures","EXPLAINED"),"PASS"),"")</f>
        <v/>
      </c>
      <c r="F6" s="65"/>
    </row>
    <row r="7" spans="1:6" x14ac:dyDescent="0.25">
      <c r="A7" s="62"/>
      <c r="B7" s="41" t="s">
        <v>7</v>
      </c>
      <c r="C7" s="26"/>
      <c r="D7" s="134"/>
      <c r="E7" s="136" t="str">
        <f>IF(AND(ISNUMBER(C7),OR(ISNUMBER('Transacts fail min hairct flrs'!M8),ISNUMBER('Transacts fail min hairct flrs'!M9),ISNUMBER('Transacts fail min hairct flrs'!M10),ISNUMBER('Transacts fail min hairct flrs'!M11),ISNUMBER('Transacts fail min hairct flrs'!M24),ISNUMBER('Transacts fail min hairct flrs'!M25),ISNUMBER('Transacts fail min hairct flrs'!M26),ISNUMBER('Transacts fail min hairct flrs'!M27),ISNUMBER('Transacts fail min hairct flrs'!M38))),IF(ROUND(Overview!C7,0)=ROUND(SUM('Transacts fail min hairct flrs'!M8:M11,'Transacts fail min hairct flrs'!M24:M27,'Transacts fail min hairct flrs'!M38),0),"PASS",IF(ISBLANK(Checks!D7),"FAIL - Check total against column M of minimum haircut floor worksheet","Explained")),"")</f>
        <v/>
      </c>
      <c r="F7" s="65"/>
    </row>
    <row r="8" spans="1:6" x14ac:dyDescent="0.25">
      <c r="A8" s="62"/>
      <c r="B8" s="41" t="s">
        <v>8</v>
      </c>
      <c r="C8" s="26"/>
      <c r="D8" s="134"/>
      <c r="E8" s="136" t="str">
        <f>IF(AND(ISNUMBER(C8),ISNUMBER('Securitization exposures'!L6),ISNUMBER('Securitization exposures'!L24)),IF(ROUND('Securitization exposures'!L6+'Securitization exposures'!L24,0)&lt;&gt;ROUND(C8,0),IF(ISBLANK(Checks!D8),"FAIL - Reported RWAs on Overview worksheet inconsistent with numbers reported on Securization","EXPLAINED"),"PASS"),"")</f>
        <v/>
      </c>
      <c r="F8" s="65"/>
    </row>
    <row r="9" spans="1:6" x14ac:dyDescent="0.25">
      <c r="A9" s="62"/>
      <c r="B9" s="161" t="s">
        <v>9</v>
      </c>
      <c r="C9" s="26"/>
      <c r="D9" s="134"/>
      <c r="E9" s="136" t="str">
        <f>IF(AND(ISNUMBER(C9),ISNUMBER('Equity exposures'!K31),ISNUMBER('Equity exposures'!M39)),IF(ROUND('Equity exposures'!K31+'Equity exposures'!M39,0)&lt;&gt;ROUND(C9,0),IF(ISBLANK(Checks!D9),"FAIL - Reported RWAs on Overview worksheet inconsistent with numbers reported on Credit Risk exposures","EXPLAINED"),"PASS"),"")</f>
        <v/>
      </c>
      <c r="F9" s="65"/>
    </row>
    <row r="10" spans="1:6" x14ac:dyDescent="0.25">
      <c r="A10" s="62"/>
      <c r="B10" s="161" t="s">
        <v>10</v>
      </c>
      <c r="C10" s="26"/>
      <c r="D10" s="134"/>
      <c r="E10" s="136" t="str">
        <f>IF(AND(ISNUMBER(C10),ISNUMBER('Operational risk'!C34)),IF(ROUND('Operational risk'!C34,0)&lt;&gt;ROUND(C10,0),IF(ISBLANK(Checks!D10),"FAIL - Reported RWAs on Overview worksheet inconsistent with numbers reported on Market Risk","EXPLAINED"),"PASS"),"")</f>
        <v/>
      </c>
      <c r="F10" s="65"/>
    </row>
    <row r="11" spans="1:6" x14ac:dyDescent="0.25">
      <c r="A11" s="62"/>
      <c r="B11" s="161" t="s">
        <v>11</v>
      </c>
      <c r="C11" s="19"/>
      <c r="D11" s="134"/>
      <c r="E11" s="19"/>
      <c r="F11" s="65"/>
    </row>
    <row r="12" spans="1:6" x14ac:dyDescent="0.25">
      <c r="A12" s="62"/>
      <c r="B12" s="41" t="s">
        <v>12</v>
      </c>
      <c r="C12" s="26"/>
      <c r="D12" s="134"/>
      <c r="E12" s="136" t="str">
        <f>IF(AND(ISNUMBER(C12),ISNUMBER('Market risk'!C61)),IF(ROUND('Market risk'!C61,0)&lt;&gt;ROUND(C12,0),IF(ISBLANK(Checks!D11),"FAIL - Reported RWAs on Overview worksheet inconsistent with numbers reported on Market Risk","EXPLAINED"),"PASS"),"")</f>
        <v/>
      </c>
      <c r="F12" s="65"/>
    </row>
    <row r="13" spans="1:6" ht="15" customHeight="1" x14ac:dyDescent="0.25">
      <c r="A13" s="62"/>
      <c r="B13" s="162" t="s">
        <v>13</v>
      </c>
      <c r="C13" s="26"/>
      <c r="D13" s="134"/>
      <c r="E13" s="136" t="str">
        <f>IF(AND(ISNUMBER(C13),ISNUMBER('Market risk'!C62)),IF(ROUND('Market risk'!C62,0)&lt;&gt;ROUND(C13,0),IF(ISBLANK(Checks!D12),"FAIL - Reported RWAs on Overview worksheet inconsistent with numbers reported on Market Risk","EXPLAINED"),"PASS"),"")</f>
        <v/>
      </c>
      <c r="F13" s="65"/>
    </row>
    <row r="14" spans="1:6" ht="15" customHeight="1" x14ac:dyDescent="0.25">
      <c r="A14" s="62"/>
      <c r="B14" s="161" t="s">
        <v>14</v>
      </c>
      <c r="C14" s="26"/>
      <c r="D14" s="134"/>
      <c r="E14" s="136" t="str">
        <f>IF(AND(ISNUMBER(C14),ISNUMBER('CVA risk'!F17)),IF(ROUND('CVA risk'!F17,0)&lt;&gt;ROUND(C14,0),IF(ISBLANK(Checks!D13),"FAIL - Reported RWAs on Overview worksheet inconsistent with numbers reported on Market Risk","EXPLAINED"),"PASS"),"")</f>
        <v/>
      </c>
      <c r="F14" s="65"/>
    </row>
    <row r="15" spans="1:6" x14ac:dyDescent="0.25">
      <c r="A15" s="62"/>
      <c r="B15" s="163" t="s">
        <v>15</v>
      </c>
      <c r="C15" s="26"/>
      <c r="D15" s="134"/>
      <c r="E15" s="19"/>
      <c r="F15" s="65"/>
    </row>
    <row r="16" spans="1:6" x14ac:dyDescent="0.25">
      <c r="A16" s="62"/>
      <c r="B16" s="163" t="s">
        <v>16</v>
      </c>
      <c r="C16" s="26"/>
      <c r="D16" s="134"/>
      <c r="E16" s="19"/>
      <c r="F16" s="65"/>
    </row>
    <row r="17" spans="1:6" x14ac:dyDescent="0.25">
      <c r="A17" s="62"/>
      <c r="B17" s="19" t="s">
        <v>17</v>
      </c>
      <c r="C17" s="26"/>
      <c r="D17" s="134"/>
      <c r="E17" s="136" t="str">
        <f>IF(AND(ISNUMBER(C17),ISNUMBER(C5),ISNUMBER(C9),ISNUMBER(C10),OR(ISNUMBER(C12),ISNUMBER(C13)),ISNUMBER(C14),ISNUMBER(C15),ISNUMBER(C16)),IF(ROUND(SUM(C5,C9,C10,IF(AND(ISNUMBER(C13),C13&lt;&gt;0),C13,C12),C14)-SUM(C15:C16),0)&lt;&gt;ROUND(C17,0),IF(ISBLANK(Checks!D14),"FAIL - Total RWAs reported do not add as expected","EXPLAINED"),"PASS"),"")</f>
        <v/>
      </c>
      <c r="F17" s="65"/>
    </row>
    <row r="18" spans="1:6" x14ac:dyDescent="0.25">
      <c r="A18" s="62"/>
      <c r="B18" s="19" t="s">
        <v>18</v>
      </c>
      <c r="C18" s="125"/>
      <c r="D18" s="134"/>
      <c r="E18" s="210" t="str">
        <f>IF(AND(ISNUMBER(C18),ISNUMBER(C5),ISNUMBER(C9),ISNUMBER(C10),ISNUMBER(C12),ISNUMBER(C14),ISNUMBER(C15),ISNUMBER(C16)),IF(ROUND(0.725*SUM(C5,C9,C10,C12,C14)-SUM(C15:C16),0)&lt;&gt;ROUND(C18,0),IF(ISBLANK(Checks!D15),"FAIL - Total RWAs reported do not add as expected","EXPLAINED"),"PASS"),"")</f>
        <v/>
      </c>
      <c r="F18" s="65"/>
    </row>
    <row r="19" spans="1:6" x14ac:dyDescent="0.25">
      <c r="A19" s="62"/>
      <c r="B19" s="32" t="s">
        <v>19</v>
      </c>
      <c r="C19" s="33"/>
      <c r="D19" s="134"/>
      <c r="E19" s="135"/>
      <c r="F19" s="65"/>
    </row>
    <row r="20" spans="1:6" x14ac:dyDescent="0.25">
      <c r="B20" s="18"/>
      <c r="C20" s="18"/>
      <c r="E20" s="73"/>
    </row>
    <row r="21" spans="1:6" x14ac:dyDescent="0.25">
      <c r="B21" s="28" t="s">
        <v>20</v>
      </c>
      <c r="C21" s="31"/>
      <c r="D21" s="62"/>
      <c r="E21" s="236"/>
      <c r="F21" s="65"/>
    </row>
    <row r="22" spans="1:6" x14ac:dyDescent="0.25">
      <c r="A22" s="62"/>
      <c r="B22" s="27" t="s">
        <v>21</v>
      </c>
      <c r="C22" s="30"/>
      <c r="D22" s="134"/>
      <c r="E22" s="237"/>
      <c r="F22" s="65"/>
    </row>
    <row r="23" spans="1:6" x14ac:dyDescent="0.25">
      <c r="A23" s="62"/>
      <c r="B23" s="163" t="s">
        <v>22</v>
      </c>
      <c r="C23" s="26"/>
      <c r="D23" s="134"/>
      <c r="E23" s="237"/>
      <c r="F23" s="65"/>
    </row>
    <row r="24" spans="1:6" x14ac:dyDescent="0.25">
      <c r="A24" s="62"/>
      <c r="B24" s="32" t="s">
        <v>23</v>
      </c>
      <c r="C24" s="33"/>
      <c r="D24" s="134"/>
      <c r="E24" s="237"/>
      <c r="F24" s="65"/>
    </row>
    <row r="25" spans="1:6" x14ac:dyDescent="0.25">
      <c r="B25" s="18"/>
      <c r="C25" s="18"/>
      <c r="D25" s="62"/>
      <c r="E25" s="236"/>
      <c r="F25" s="65"/>
    </row>
    <row r="26" spans="1:6" x14ac:dyDescent="0.25">
      <c r="E26" s="18"/>
    </row>
    <row r="27" spans="1:6" x14ac:dyDescent="0.25">
      <c r="B27" s="15" t="s">
        <v>24</v>
      </c>
    </row>
    <row r="28" spans="1:6" x14ac:dyDescent="0.25">
      <c r="B28" s="15" t="s">
        <v>25</v>
      </c>
    </row>
  </sheetData>
  <sheetProtection password="AFA5" sheet="1"/>
  <conditionalFormatting sqref="E5:E10 E12:E14">
    <cfRule type="beginsWith" dxfId="22" priority="17" operator="beginsWith" text="FAIL">
      <formula>LEFT(E5,LEN("FAIL"))="FAIL"</formula>
    </cfRule>
    <cfRule type="beginsWith" dxfId="21" priority="18" operator="beginsWith" text="Explained">
      <formula>LEFT(E5,LEN("Explained"))="Explained"</formula>
    </cfRule>
  </conditionalFormatting>
  <conditionalFormatting sqref="E17:E19">
    <cfRule type="beginsWith" dxfId="20" priority="13" operator="beginsWith" text="FAIL">
      <formula>LEFT(E17,LEN("FAIL"))="FAIL"</formula>
    </cfRule>
    <cfRule type="beginsWith" dxfId="19" priority="14" operator="beginsWith" text="Explained">
      <formula>LEFT(E17,LEN("Explained"))="Explained"</formula>
    </cfRule>
  </conditionalFormatting>
  <conditionalFormatting sqref="E22:E24">
    <cfRule type="beginsWith" dxfId="18" priority="1" operator="beginsWith" text="FAIL">
      <formula>LEFT(E22,LEN("FAIL"))="FAIL"</formula>
    </cfRule>
    <cfRule type="beginsWith" dxfId="17" priority="2" operator="beginsWith" text="Explained">
      <formula>LEFT(E22,LEN("Explained"))="Explained"</formula>
    </cfRule>
  </conditionalFormatting>
  <pageMargins left="0.7" right="0.7" top="0.75" bottom="0.75" header="0.3"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96E96-EAA5-4114-B728-623609760910}">
  <dimension ref="A2:E53"/>
  <sheetViews>
    <sheetView showGridLines="0" workbookViewId="0">
      <pane ySplit="2" topLeftCell="A3" activePane="bottomLeft" state="frozen"/>
      <selection pane="bottomLeft" activeCell="D4" sqref="D4"/>
    </sheetView>
  </sheetViews>
  <sheetFormatPr defaultColWidth="0" defaultRowHeight="14.5" zeroHeight="1" x14ac:dyDescent="0.35"/>
  <cols>
    <col min="1" max="1" width="4.7265625" customWidth="1"/>
    <col min="2" max="3" width="10.81640625" customWidth="1"/>
    <col min="4" max="4" width="130" customWidth="1"/>
    <col min="5" max="5" width="9.1796875" customWidth="1"/>
    <col min="6" max="8" width="9.1796875" hidden="1" customWidth="1"/>
    <col min="9" max="16384" width="9.1796875" hidden="1"/>
  </cols>
  <sheetData>
    <row r="2" spans="1:4" x14ac:dyDescent="0.35">
      <c r="B2" s="2" t="s">
        <v>404</v>
      </c>
      <c r="C2" s="2" t="s">
        <v>4</v>
      </c>
      <c r="D2" s="2" t="s">
        <v>405</v>
      </c>
    </row>
    <row r="3" spans="1:4" x14ac:dyDescent="0.35">
      <c r="A3" s="6" t="s">
        <v>406</v>
      </c>
    </row>
    <row r="4" spans="1:4" x14ac:dyDescent="0.35">
      <c r="A4" s="6"/>
      <c r="B4" s="7" t="s">
        <v>407</v>
      </c>
      <c r="C4" s="8"/>
      <c r="D4" s="5"/>
    </row>
    <row r="5" spans="1:4" x14ac:dyDescent="0.35">
      <c r="B5" s="7" t="s">
        <v>408</v>
      </c>
      <c r="C5" s="8" t="str">
        <f>Overview!E5</f>
        <v/>
      </c>
      <c r="D5" s="5"/>
    </row>
    <row r="6" spans="1:4" x14ac:dyDescent="0.35">
      <c r="B6" s="7" t="s">
        <v>409</v>
      </c>
      <c r="C6" s="8" t="str">
        <f>Overview!E6</f>
        <v/>
      </c>
      <c r="D6" s="5"/>
    </row>
    <row r="7" spans="1:4" x14ac:dyDescent="0.35">
      <c r="B7" s="7" t="s">
        <v>410</v>
      </c>
      <c r="C7" s="8" t="str">
        <f>Overview!E7</f>
        <v/>
      </c>
      <c r="D7" s="5"/>
    </row>
    <row r="8" spans="1:4" x14ac:dyDescent="0.35">
      <c r="B8" s="7" t="s">
        <v>411</v>
      </c>
      <c r="C8" s="8" t="str">
        <f>Overview!E8</f>
        <v/>
      </c>
      <c r="D8" s="5"/>
    </row>
    <row r="9" spans="1:4" x14ac:dyDescent="0.35">
      <c r="B9" s="7" t="s">
        <v>412</v>
      </c>
      <c r="C9" s="8" t="str">
        <f>Overview!E9</f>
        <v/>
      </c>
      <c r="D9" s="5"/>
    </row>
    <row r="10" spans="1:4" x14ac:dyDescent="0.35">
      <c r="B10" s="7" t="s">
        <v>413</v>
      </c>
      <c r="C10" s="8" t="str">
        <f>Overview!E10</f>
        <v/>
      </c>
      <c r="D10" s="5"/>
    </row>
    <row r="11" spans="1:4" x14ac:dyDescent="0.35">
      <c r="B11" s="7" t="s">
        <v>414</v>
      </c>
      <c r="C11" s="8" t="str">
        <f>Overview!E12</f>
        <v/>
      </c>
      <c r="D11" s="5"/>
    </row>
    <row r="12" spans="1:4" x14ac:dyDescent="0.35">
      <c r="B12" s="7" t="s">
        <v>415</v>
      </c>
      <c r="C12" s="8" t="str">
        <f>Overview!E13</f>
        <v/>
      </c>
      <c r="D12" s="5"/>
    </row>
    <row r="13" spans="1:4" x14ac:dyDescent="0.35">
      <c r="B13" s="7" t="s">
        <v>416</v>
      </c>
      <c r="C13" s="8" t="str">
        <f>Overview!E14</f>
        <v/>
      </c>
      <c r="D13" s="5"/>
    </row>
    <row r="14" spans="1:4" x14ac:dyDescent="0.35">
      <c r="B14" s="7" t="s">
        <v>417</v>
      </c>
      <c r="C14" s="8" t="str">
        <f>Overview!E17</f>
        <v/>
      </c>
      <c r="D14" s="5"/>
    </row>
    <row r="15" spans="1:4" x14ac:dyDescent="0.35">
      <c r="B15" s="7" t="s">
        <v>418</v>
      </c>
      <c r="C15" s="8" t="str">
        <f>Overview!E18</f>
        <v/>
      </c>
      <c r="D15" s="5"/>
    </row>
    <row r="16" spans="1:4" x14ac:dyDescent="0.35">
      <c r="A16" s="6" t="s">
        <v>419</v>
      </c>
    </row>
    <row r="17" spans="1:4" x14ac:dyDescent="0.35">
      <c r="A17" s="6"/>
      <c r="B17" s="7" t="s">
        <v>407</v>
      </c>
      <c r="C17" s="8"/>
      <c r="D17" s="5"/>
    </row>
    <row r="18" spans="1:4" x14ac:dyDescent="0.35">
      <c r="B18" s="7" t="s">
        <v>420</v>
      </c>
      <c r="C18" s="9" t="str">
        <f>'General credit risk exposures'!AC6</f>
        <v/>
      </c>
      <c r="D18" s="5"/>
    </row>
    <row r="19" spans="1:4" x14ac:dyDescent="0.35">
      <c r="B19" s="7" t="s">
        <v>421</v>
      </c>
      <c r="C19" s="9" t="str">
        <f>'General credit risk exposures'!AC7</f>
        <v/>
      </c>
      <c r="D19" s="5"/>
    </row>
    <row r="20" spans="1:4" x14ac:dyDescent="0.35">
      <c r="B20" s="7" t="s">
        <v>422</v>
      </c>
      <c r="C20" s="9" t="str">
        <f>'General credit risk exposures'!AC8</f>
        <v/>
      </c>
      <c r="D20" s="5"/>
    </row>
    <row r="21" spans="1:4" x14ac:dyDescent="0.35">
      <c r="B21" s="7" t="s">
        <v>423</v>
      </c>
      <c r="C21" s="9" t="str">
        <f>'General credit risk exposures'!AC9</f>
        <v/>
      </c>
      <c r="D21" s="5"/>
    </row>
    <row r="22" spans="1:4" x14ac:dyDescent="0.35">
      <c r="B22" s="7" t="s">
        <v>424</v>
      </c>
      <c r="C22" s="9" t="str">
        <f>'General credit risk exposures'!AC10</f>
        <v/>
      </c>
      <c r="D22" s="5"/>
    </row>
    <row r="23" spans="1:4" x14ac:dyDescent="0.35">
      <c r="A23" s="6"/>
      <c r="B23" s="7" t="s">
        <v>425</v>
      </c>
      <c r="C23" s="9" t="str">
        <f>'General credit risk exposures'!E50</f>
        <v/>
      </c>
      <c r="D23" s="5"/>
    </row>
    <row r="24" spans="1:4" x14ac:dyDescent="0.35">
      <c r="B24" s="7" t="s">
        <v>426</v>
      </c>
      <c r="C24" s="8" t="str">
        <f>'General credit risk exposures'!E51</f>
        <v/>
      </c>
      <c r="D24" s="5"/>
    </row>
    <row r="25" spans="1:4" x14ac:dyDescent="0.35">
      <c r="B25" s="7" t="s">
        <v>427</v>
      </c>
      <c r="C25" s="8" t="str">
        <f>'General credit risk exposures'!E52</f>
        <v/>
      </c>
      <c r="D25" s="5"/>
    </row>
    <row r="26" spans="1:4" x14ac:dyDescent="0.35">
      <c r="B26" s="7" t="s">
        <v>428</v>
      </c>
      <c r="C26" s="8" t="str">
        <f>'General credit risk exposures'!AF60</f>
        <v/>
      </c>
      <c r="D26" s="5"/>
    </row>
    <row r="27" spans="1:4" x14ac:dyDescent="0.35">
      <c r="B27" s="7" t="s">
        <v>429</v>
      </c>
      <c r="C27" s="8" t="str">
        <f>'General credit risk exposures'!AF61</f>
        <v/>
      </c>
      <c r="D27" s="5"/>
    </row>
    <row r="28" spans="1:4" x14ac:dyDescent="0.35">
      <c r="B28" s="7" t="s">
        <v>430</v>
      </c>
      <c r="C28" s="8" t="str">
        <f>'General credit risk exposures'!AF62</f>
        <v/>
      </c>
      <c r="D28" s="5"/>
    </row>
    <row r="29" spans="1:4" x14ac:dyDescent="0.35">
      <c r="A29" s="6"/>
      <c r="B29" s="7" t="s">
        <v>431</v>
      </c>
      <c r="C29" s="8" t="str">
        <f>'General credit risk exposures'!AF63</f>
        <v/>
      </c>
      <c r="D29" s="5"/>
    </row>
    <row r="30" spans="1:4" x14ac:dyDescent="0.35">
      <c r="A30" s="6" t="s">
        <v>107</v>
      </c>
    </row>
    <row r="31" spans="1:4" x14ac:dyDescent="0.35">
      <c r="A31" s="6"/>
      <c r="B31" s="7" t="s">
        <v>407</v>
      </c>
      <c r="C31" s="8"/>
      <c r="D31" s="5"/>
    </row>
    <row r="32" spans="1:4" x14ac:dyDescent="0.35">
      <c r="A32" s="6" t="s">
        <v>152</v>
      </c>
    </row>
    <row r="33" spans="1:4" x14ac:dyDescent="0.35">
      <c r="A33" s="6"/>
      <c r="B33" s="7" t="s">
        <v>407</v>
      </c>
      <c r="C33" s="8"/>
      <c r="D33" s="5"/>
    </row>
    <row r="34" spans="1:4" x14ac:dyDescent="0.35">
      <c r="A34" s="6" t="s">
        <v>432</v>
      </c>
    </row>
    <row r="35" spans="1:4" x14ac:dyDescent="0.35">
      <c r="A35" s="6"/>
      <c r="B35" s="7" t="s">
        <v>407</v>
      </c>
      <c r="C35" s="8"/>
      <c r="D35" s="5"/>
    </row>
    <row r="36" spans="1:4" x14ac:dyDescent="0.35">
      <c r="A36" s="6" t="s">
        <v>433</v>
      </c>
    </row>
    <row r="37" spans="1:4" x14ac:dyDescent="0.35">
      <c r="A37" s="6"/>
      <c r="B37" s="7" t="s">
        <v>407</v>
      </c>
      <c r="C37" s="8"/>
      <c r="D37" s="5"/>
    </row>
    <row r="38" spans="1:4" x14ac:dyDescent="0.35">
      <c r="B38" s="7" t="s">
        <v>434</v>
      </c>
      <c r="C38" s="9" t="str">
        <f>'Operational risk'!O5</f>
        <v/>
      </c>
      <c r="D38" s="5"/>
    </row>
    <row r="39" spans="1:4" x14ac:dyDescent="0.35">
      <c r="B39" s="7" t="s">
        <v>435</v>
      </c>
      <c r="C39" s="9" t="str">
        <f>'Operational risk'!O6</f>
        <v/>
      </c>
      <c r="D39" s="5"/>
    </row>
    <row r="40" spans="1:4" x14ac:dyDescent="0.35">
      <c r="B40" s="7" t="s">
        <v>436</v>
      </c>
      <c r="C40" s="9" t="str">
        <f>'Operational risk'!O7</f>
        <v/>
      </c>
      <c r="D40" s="5"/>
    </row>
    <row r="41" spans="1:4" x14ac:dyDescent="0.35">
      <c r="B41" s="7" t="s">
        <v>437</v>
      </c>
      <c r="C41" s="9" t="str">
        <f>'Operational risk'!O8</f>
        <v/>
      </c>
      <c r="D41" s="5"/>
    </row>
    <row r="42" spans="1:4" x14ac:dyDescent="0.35">
      <c r="B42" s="7" t="s">
        <v>438</v>
      </c>
      <c r="C42" s="9" t="str">
        <f>'Operational risk'!O9</f>
        <v/>
      </c>
      <c r="D42" s="5"/>
    </row>
    <row r="43" spans="1:4" x14ac:dyDescent="0.35">
      <c r="A43" s="6" t="s">
        <v>439</v>
      </c>
    </row>
    <row r="44" spans="1:4" x14ac:dyDescent="0.35">
      <c r="A44" s="6"/>
      <c r="B44" s="7" t="s">
        <v>407</v>
      </c>
      <c r="C44" s="8"/>
      <c r="D44" s="5"/>
    </row>
    <row r="45" spans="1:4" x14ac:dyDescent="0.35">
      <c r="B45" s="7" t="s">
        <v>440</v>
      </c>
      <c r="C45" s="8" t="str">
        <f>'Market risk'!K14</f>
        <v/>
      </c>
      <c r="D45" s="5"/>
    </row>
    <row r="46" spans="1:4" x14ac:dyDescent="0.35">
      <c r="B46" s="7" t="s">
        <v>441</v>
      </c>
      <c r="C46" s="8" t="str">
        <f>'Market risk'!F89</f>
        <v/>
      </c>
      <c r="D46" s="5"/>
    </row>
    <row r="47" spans="1:4" x14ac:dyDescent="0.35">
      <c r="A47" s="6" t="s">
        <v>363</v>
      </c>
    </row>
    <row r="48" spans="1:4" x14ac:dyDescent="0.35">
      <c r="A48" s="6"/>
      <c r="B48" s="7" t="s">
        <v>407</v>
      </c>
      <c r="C48" s="8"/>
      <c r="D48" s="5"/>
    </row>
    <row r="49" spans="1:4" x14ac:dyDescent="0.35">
      <c r="A49" s="6" t="s">
        <v>381</v>
      </c>
    </row>
    <row r="50" spans="1:4" x14ac:dyDescent="0.35">
      <c r="A50" s="6"/>
      <c r="B50" s="7" t="s">
        <v>407</v>
      </c>
      <c r="C50" s="8"/>
      <c r="D50" s="5"/>
    </row>
    <row r="51" spans="1:4" x14ac:dyDescent="0.35">
      <c r="B51" s="7" t="s">
        <v>442</v>
      </c>
      <c r="C51" s="8" t="str">
        <f>'GSIB memo items'!F5</f>
        <v>FAIL - Numeric inputs expected from all firms for row 5.</v>
      </c>
      <c r="D51" s="5"/>
    </row>
    <row r="52" spans="1:4" x14ac:dyDescent="0.35">
      <c r="B52" s="7" t="s">
        <v>443</v>
      </c>
      <c r="C52" s="8" t="str">
        <f>'GSIB memo items'!F9</f>
        <v xml:space="preserve">FAIL - Numeric inputs expected from all FBOs for row 9 to row 11. Confirm reporting status on checks page, row 52. </v>
      </c>
      <c r="D52" s="5"/>
    </row>
    <row r="53" spans="1:4" x14ac:dyDescent="0.35">
      <c r="B53" s="7" t="s">
        <v>444</v>
      </c>
      <c r="C53" s="8" t="str">
        <f>'GSIB memo items'!F14</f>
        <v xml:space="preserve">FAIL - Numeric inputs expected from all G-SIB (Category I and II) firms for row 14. Confirm reporting status on checks page, row 53. </v>
      </c>
      <c r="D53" s="5"/>
    </row>
  </sheetData>
  <sheetProtection password="AFA5" sheet="1"/>
  <phoneticPr fontId="14" type="noConversion"/>
  <conditionalFormatting sqref="C1:C4991">
    <cfRule type="beginsWith" dxfId="2" priority="1" operator="beginsWith" text="PASS">
      <formula>LEFT(C1,LEN("PASS"))="PASS"</formula>
    </cfRule>
    <cfRule type="beginsWith" dxfId="1" priority="3" operator="beginsWith" text="FAIL">
      <formula>LEFT(C1,LEN("FAIL"))="FAIL"</formula>
    </cfRule>
    <cfRule type="beginsWith" dxfId="0" priority="4" operator="beginsWith" text="EXPLAINED">
      <formula>LEFT(C1,LEN("EXPLAINED"))="EXPLAINED"</formula>
    </cfRule>
  </conditionalFormatting>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B8982-D022-4308-8286-524625914623}">
  <sheetPr codeName="Sheet15"/>
  <dimension ref="B2:B21"/>
  <sheetViews>
    <sheetView workbookViewId="0">
      <selection activeCell="B23" sqref="B23"/>
    </sheetView>
  </sheetViews>
  <sheetFormatPr defaultColWidth="9.1796875" defaultRowHeight="13.5" x14ac:dyDescent="0.3"/>
  <cols>
    <col min="1" max="1" width="8.453125" style="1" customWidth="1"/>
    <col min="2" max="4" width="9.1796875" style="1" customWidth="1"/>
    <col min="5" max="16384" width="9.1796875" style="1"/>
  </cols>
  <sheetData>
    <row r="2" spans="2:2" x14ac:dyDescent="0.3">
      <c r="B2" s="4" t="s">
        <v>445</v>
      </c>
    </row>
    <row r="3" spans="2:2" x14ac:dyDescent="0.3">
      <c r="B3" s="1" t="s">
        <v>446</v>
      </c>
    </row>
    <row r="4" spans="2:2" x14ac:dyDescent="0.3">
      <c r="B4" s="1" t="s">
        <v>447</v>
      </c>
    </row>
    <row r="6" spans="2:2" x14ac:dyDescent="0.3">
      <c r="B6" s="4" t="s">
        <v>448</v>
      </c>
    </row>
    <row r="7" spans="2:2" x14ac:dyDescent="0.3">
      <c r="B7" s="1" t="s">
        <v>449</v>
      </c>
    </row>
    <row r="8" spans="2:2" x14ac:dyDescent="0.3">
      <c r="B8" s="1" t="s">
        <v>450</v>
      </c>
    </row>
    <row r="10" spans="2:2" x14ac:dyDescent="0.3">
      <c r="B10" s="4" t="s">
        <v>451</v>
      </c>
    </row>
    <row r="11" spans="2:2" x14ac:dyDescent="0.3">
      <c r="B11" s="1" t="s">
        <v>452</v>
      </c>
    </row>
    <row r="12" spans="2:2" x14ac:dyDescent="0.3">
      <c r="B12" s="1" t="s">
        <v>453</v>
      </c>
    </row>
    <row r="13" spans="2:2" x14ac:dyDescent="0.3">
      <c r="B13" s="1" t="s">
        <v>454</v>
      </c>
    </row>
    <row r="14" spans="2:2" x14ac:dyDescent="0.3">
      <c r="B14" s="1" t="s">
        <v>455</v>
      </c>
    </row>
    <row r="15" spans="2:2" x14ac:dyDescent="0.3">
      <c r="B15" s="1" t="s">
        <v>456</v>
      </c>
    </row>
    <row r="16" spans="2:2" x14ac:dyDescent="0.3">
      <c r="B16" s="1" t="s">
        <v>457</v>
      </c>
    </row>
    <row r="17" spans="2:2" x14ac:dyDescent="0.3">
      <c r="B17" s="1" t="s">
        <v>458</v>
      </c>
    </row>
    <row r="18" spans="2:2" x14ac:dyDescent="0.3">
      <c r="B18" s="1" t="s">
        <v>459</v>
      </c>
    </row>
    <row r="19" spans="2:2" x14ac:dyDescent="0.3">
      <c r="B19" s="1" t="s">
        <v>460</v>
      </c>
    </row>
    <row r="20" spans="2:2" x14ac:dyDescent="0.3">
      <c r="B20" s="1" t="s">
        <v>461</v>
      </c>
    </row>
    <row r="21" spans="2:2" x14ac:dyDescent="0.3">
      <c r="B21" s="1" t="s">
        <v>162</v>
      </c>
    </row>
  </sheetData>
  <sheetProtection password="AFA5" sheet="1"/>
  <pageMargins left="0.7" right="0.7" top="0.75" bottom="0.75" header="0.3" footer="0.3"/>
  <pageSetup orientation="portrait" horizontalDpi="200" verticalDpi="2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10"/>
  <sheetViews>
    <sheetView tabSelected="1" topLeftCell="A5" workbookViewId="0"/>
  </sheetViews>
  <sheetFormatPr defaultRowHeight="14.5" x14ac:dyDescent="0.35"/>
  <sheetData>
    <row r="1" spans="1:2" x14ac:dyDescent="0.35">
      <c r="A1" t="s">
        <v>462</v>
      </c>
      <c r="B1" t="s">
        <v>463</v>
      </c>
    </row>
    <row r="2" spans="1:2" x14ac:dyDescent="0.35">
      <c r="A2" t="s">
        <v>464</v>
      </c>
      <c r="B2" t="s">
        <v>465</v>
      </c>
    </row>
    <row r="3" spans="1:2" x14ac:dyDescent="0.35">
      <c r="A3" t="s">
        <v>466</v>
      </c>
      <c r="B3" t="s">
        <v>467</v>
      </c>
    </row>
    <row r="4" spans="1:2" x14ac:dyDescent="0.35">
      <c r="A4" t="s">
        <v>468</v>
      </c>
      <c r="B4" t="s">
        <v>469</v>
      </c>
    </row>
    <row r="5" spans="1:2" x14ac:dyDescent="0.35">
      <c r="A5" t="s">
        <v>470</v>
      </c>
      <c r="B5" t="s">
        <v>471</v>
      </c>
    </row>
    <row r="6" spans="1:2" x14ac:dyDescent="0.35">
      <c r="A6" t="s">
        <v>472</v>
      </c>
      <c r="B6" t="s">
        <v>473</v>
      </c>
    </row>
    <row r="7" spans="1:2" x14ac:dyDescent="0.35">
      <c r="A7" t="s">
        <v>474</v>
      </c>
      <c r="B7" t="s">
        <v>473</v>
      </c>
    </row>
    <row r="8" spans="1:2" x14ac:dyDescent="0.35">
      <c r="A8" t="s">
        <v>475</v>
      </c>
      <c r="B8" t="s">
        <v>476</v>
      </c>
    </row>
    <row r="9" spans="1:2" x14ac:dyDescent="0.35">
      <c r="A9" t="s">
        <v>477</v>
      </c>
      <c r="B9" t="s">
        <v>478</v>
      </c>
    </row>
    <row r="10" spans="1:2" x14ac:dyDescent="0.35">
      <c r="A10" t="s">
        <v>479</v>
      </c>
      <c r="B10" t="s">
        <v>480</v>
      </c>
    </row>
  </sheetData>
  <sheetProtection password="AFA5" sheet="1"/>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E5D2C-DFF0-4E68-BFA4-80184F5A38D4}">
  <dimension ref="A1:AK90"/>
  <sheetViews>
    <sheetView showGridLines="0" zoomScaleNormal="100" workbookViewId="0">
      <pane xSplit="1" topLeftCell="B1" activePane="topRight" state="frozen"/>
      <selection pane="topRight" activeCell="A2" sqref="A2"/>
    </sheetView>
  </sheetViews>
  <sheetFormatPr defaultColWidth="0" defaultRowHeight="11.5" zeroHeight="1" x14ac:dyDescent="0.25"/>
  <cols>
    <col min="1" max="1" width="88.1796875" style="15" customWidth="1"/>
    <col min="2" max="30" width="10.453125" style="15" customWidth="1"/>
    <col min="31" max="32" width="9.1796875" style="15" customWidth="1"/>
    <col min="33" max="33" width="95.7265625" style="15" customWidth="1"/>
    <col min="34" max="35" width="9.1796875" style="15" hidden="1" customWidth="1"/>
    <col min="36" max="16384" width="9.1796875" style="15" hidden="1"/>
  </cols>
  <sheetData>
    <row r="1" spans="1:34" ht="46.5" x14ac:dyDescent="0.25">
      <c r="A1" s="205" t="s">
        <v>26</v>
      </c>
    </row>
    <row r="2" spans="1:34" x14ac:dyDescent="0.25">
      <c r="A2" s="292" t="s">
        <v>1</v>
      </c>
      <c r="B2" s="25"/>
      <c r="C2" s="25"/>
      <c r="D2" s="25"/>
      <c r="E2" s="25"/>
      <c r="F2" s="25"/>
      <c r="G2" s="25"/>
      <c r="H2" s="25"/>
      <c r="I2" s="25"/>
      <c r="J2" s="25"/>
      <c r="K2" s="25"/>
      <c r="L2" s="25"/>
      <c r="M2" s="25"/>
      <c r="N2" s="25"/>
      <c r="O2" s="25"/>
      <c r="P2" s="25"/>
      <c r="Q2" s="25"/>
      <c r="R2" s="25"/>
      <c r="S2" s="25"/>
      <c r="T2" s="25"/>
      <c r="U2" s="25"/>
      <c r="V2" s="25"/>
      <c r="W2" s="25"/>
      <c r="X2" s="25"/>
      <c r="Y2" s="25"/>
      <c r="Z2" s="25"/>
      <c r="AA2" s="25"/>
    </row>
    <row r="3" spans="1:34" x14ac:dyDescent="0.25">
      <c r="A3" s="25"/>
      <c r="B3" s="31"/>
      <c r="C3" s="31"/>
      <c r="D3" s="31"/>
      <c r="E3" s="31"/>
      <c r="F3" s="31"/>
      <c r="G3" s="31"/>
      <c r="H3" s="31"/>
      <c r="I3" s="31"/>
      <c r="J3" s="31"/>
      <c r="K3" s="31"/>
      <c r="L3" s="31"/>
      <c r="M3" s="31"/>
      <c r="N3" s="31"/>
      <c r="O3" s="31"/>
      <c r="P3" s="31"/>
      <c r="Q3" s="31"/>
      <c r="R3" s="31"/>
      <c r="S3" s="31"/>
      <c r="T3" s="31"/>
      <c r="U3" s="31"/>
      <c r="V3" s="31"/>
      <c r="W3" s="31"/>
      <c r="X3" s="31"/>
      <c r="Y3" s="31"/>
      <c r="Z3" s="31"/>
      <c r="AA3" s="31"/>
      <c r="AB3" s="65"/>
      <c r="AC3" s="31"/>
    </row>
    <row r="4" spans="1:34" ht="57.5" x14ac:dyDescent="0.25">
      <c r="A4" s="235" t="s">
        <v>27</v>
      </c>
      <c r="B4" s="159" t="s">
        <v>28</v>
      </c>
      <c r="C4" s="166">
        <v>0</v>
      </c>
      <c r="D4" s="167">
        <v>0.02</v>
      </c>
      <c r="E4" s="167">
        <v>0.04</v>
      </c>
      <c r="F4" s="166">
        <v>0.2</v>
      </c>
      <c r="G4" s="166">
        <v>0.4</v>
      </c>
      <c r="H4" s="166">
        <v>0.45</v>
      </c>
      <c r="I4" s="166">
        <v>0.5</v>
      </c>
      <c r="J4" s="168">
        <v>0.55000000000000004</v>
      </c>
      <c r="K4" s="166">
        <v>0.6</v>
      </c>
      <c r="L4" s="166">
        <v>0.65</v>
      </c>
      <c r="M4" s="166">
        <v>0.7</v>
      </c>
      <c r="N4" s="166">
        <v>0.75</v>
      </c>
      <c r="O4" s="166">
        <v>0.8</v>
      </c>
      <c r="P4" s="166">
        <v>0.85</v>
      </c>
      <c r="Q4" s="166">
        <v>0.9</v>
      </c>
      <c r="R4" s="167">
        <v>0.95</v>
      </c>
      <c r="S4" s="166">
        <v>1</v>
      </c>
      <c r="T4" s="166">
        <v>1.1000000000000001</v>
      </c>
      <c r="U4" s="167">
        <v>1.25</v>
      </c>
      <c r="V4" s="167">
        <v>1.3</v>
      </c>
      <c r="W4" s="166">
        <v>1.5</v>
      </c>
      <c r="X4" s="166">
        <v>2.5</v>
      </c>
      <c r="Y4" s="166">
        <v>12.5</v>
      </c>
      <c r="Z4" s="159" t="s">
        <v>29</v>
      </c>
      <c r="AA4" s="159" t="s">
        <v>30</v>
      </c>
      <c r="AB4" s="134"/>
      <c r="AC4" s="108" t="s">
        <v>4</v>
      </c>
      <c r="AD4" s="65"/>
    </row>
    <row r="5" spans="1:34" x14ac:dyDescent="0.25">
      <c r="A5" s="259" t="s">
        <v>31</v>
      </c>
      <c r="B5" s="260"/>
      <c r="C5" s="261"/>
      <c r="D5" s="261"/>
      <c r="E5" s="260"/>
      <c r="F5" s="260"/>
      <c r="G5" s="260"/>
      <c r="H5" s="260"/>
      <c r="I5" s="260"/>
      <c r="J5" s="260"/>
      <c r="K5" s="260"/>
      <c r="L5" s="260"/>
      <c r="M5" s="260"/>
      <c r="N5" s="260"/>
      <c r="O5" s="260"/>
      <c r="P5" s="260"/>
      <c r="Q5" s="260"/>
      <c r="R5" s="260"/>
      <c r="S5" s="260"/>
      <c r="T5" s="260"/>
      <c r="U5" s="260"/>
      <c r="V5" s="260"/>
      <c r="W5" s="260"/>
      <c r="X5" s="260"/>
      <c r="Y5" s="260"/>
      <c r="Z5" s="260"/>
      <c r="AA5" s="262"/>
      <c r="AB5" s="134"/>
      <c r="AC5" s="27"/>
      <c r="AD5" s="65"/>
    </row>
    <row r="6" spans="1:34" x14ac:dyDescent="0.25">
      <c r="A6" s="263" t="s">
        <v>32</v>
      </c>
      <c r="B6" s="245"/>
      <c r="C6" s="245"/>
      <c r="D6" s="264"/>
      <c r="E6" s="264"/>
      <c r="F6" s="245"/>
      <c r="G6" s="264"/>
      <c r="H6" s="264"/>
      <c r="I6" s="264"/>
      <c r="J6" s="264"/>
      <c r="K6" s="264"/>
      <c r="L6" s="264"/>
      <c r="M6" s="264"/>
      <c r="N6" s="264"/>
      <c r="O6" s="264"/>
      <c r="P6" s="264"/>
      <c r="Q6" s="264"/>
      <c r="R6" s="264"/>
      <c r="S6" s="264"/>
      <c r="T6" s="264"/>
      <c r="U6" s="264"/>
      <c r="V6" s="264"/>
      <c r="W6" s="264"/>
      <c r="X6" s="264"/>
      <c r="Y6" s="264"/>
      <c r="Z6" s="245"/>
      <c r="AA6" s="248"/>
      <c r="AB6" s="134"/>
      <c r="AC6" s="169" t="str">
        <f>IFERROR(INDEX(AH6:AH38,MATCH("FAIL - Weighted sum of risk weighted assets in columns C-Y plus column Z does not equal RWA in column AA",AH6:AH38,0)),IFERROR(INDEX(AH6:AH38,MATCH("FAIL - Sum of exposures in columns C-Y does not equal exposures in column B",AH6:AH38,0)),IFERROR(INDEX(AH6:AH38,MATCH("EXPLAINED",AH6:AH38,0)),IFERROR(INDEX(AH6:AH38,MATCH("PASS",AH6:AH38,0)),""))))</f>
        <v/>
      </c>
      <c r="AD6" s="65"/>
      <c r="AH6" s="15" t="str">
        <f t="array" ref="AH6">IF(AND(ISNUMBER(B6),ISNUMBER(AA6)),IF(ISBLANK(Checks!D$18),IF(OR(ROUND(SUM(C6:Z6),0)=ROUND(B6,0),Z6&gt;0),IF(ROUND(SUMPRODUCT(C6:Y6*C$4:Y$4)+Z6,0)=ROUND(AA6,0),"PASS","FAIL - Weighted sum of risk weighted assets in columns C-Y plus column Z does not equal RWA in column AA"),"FAIL - Sum of exposures in columns C-Y does not equal exposures in column B"),"Explained"),"")</f>
        <v/>
      </c>
    </row>
    <row r="7" spans="1:34" x14ac:dyDescent="0.25">
      <c r="A7" s="263" t="s">
        <v>33</v>
      </c>
      <c r="B7" s="245"/>
      <c r="C7" s="245"/>
      <c r="D7" s="264"/>
      <c r="E7" s="264"/>
      <c r="F7" s="245"/>
      <c r="G7" s="265"/>
      <c r="H7" s="264"/>
      <c r="I7" s="245"/>
      <c r="J7" s="264"/>
      <c r="K7" s="264"/>
      <c r="L7" s="265"/>
      <c r="M7" s="264"/>
      <c r="N7" s="265"/>
      <c r="O7" s="264"/>
      <c r="P7" s="264"/>
      <c r="Q7" s="264"/>
      <c r="R7" s="264"/>
      <c r="S7" s="245"/>
      <c r="T7" s="264"/>
      <c r="U7" s="264"/>
      <c r="V7" s="264"/>
      <c r="W7" s="245"/>
      <c r="X7" s="264"/>
      <c r="Y7" s="264"/>
      <c r="Z7" s="245"/>
      <c r="AA7" s="248"/>
      <c r="AB7" s="134"/>
      <c r="AC7" s="136" t="str">
        <f>IFERROR(CONCATENATE(INDEX(B40:AA40,MATCH("FAIL",B40:AA40,0))," - Exposures reported in table do not sum to total in Item 11."),IFERROR(INDEX(B40:AA40,MATCH("EXPLAINED",B40:AA40,0)),IFERROR(INDEX(B40:AA40,MATCH("PASS",B40:AA40,0)),"")))</f>
        <v/>
      </c>
      <c r="AD7" s="65"/>
      <c r="AH7" s="15" t="str">
        <f t="array" ref="AH7">IF(AND(ISNUMBER(B7),ISNUMBER(AA7)),IF(ISBLANK(Checks!D$18),IF(OR(ROUND(SUM(C7:Z7),0)=ROUND(B7,0),Z7&gt;0),IF(ROUND(SUMPRODUCT(C7:Y7*C$4:Y$4)+Z7,0)=ROUND(AA7,0),"PASS","FAIL - Weighted sum of risk weighted assets in columns C-Y plus column Z does not equal RWA in column AA"),"FAIL - Sum of exposures in columns C-Y does not equal exposures in column B"),"Explained"),"")</f>
        <v/>
      </c>
    </row>
    <row r="8" spans="1:34" x14ac:dyDescent="0.25">
      <c r="A8" s="256" t="s">
        <v>34</v>
      </c>
      <c r="B8" s="245"/>
      <c r="C8" s="245"/>
      <c r="D8" s="264"/>
      <c r="E8" s="264"/>
      <c r="F8" s="265"/>
      <c r="G8" s="265"/>
      <c r="H8" s="264"/>
      <c r="I8" s="265"/>
      <c r="J8" s="264"/>
      <c r="K8" s="264"/>
      <c r="L8" s="265"/>
      <c r="M8" s="264"/>
      <c r="N8" s="265"/>
      <c r="O8" s="264"/>
      <c r="P8" s="264"/>
      <c r="Q8" s="264"/>
      <c r="R8" s="264"/>
      <c r="S8" s="265"/>
      <c r="T8" s="264"/>
      <c r="U8" s="264"/>
      <c r="V8" s="264"/>
      <c r="W8" s="245"/>
      <c r="X8" s="264"/>
      <c r="Y8" s="264"/>
      <c r="Z8" s="245"/>
      <c r="AA8" s="248"/>
      <c r="AB8" s="134"/>
      <c r="AC8" s="136" t="str">
        <f>IF(COUNT(B6:AA38)&gt;0,IF(MIN(B6:AA38)&lt;0,IF(ISBLANK(Checks!D20),"FAIL - Values cannot be negative","EXPLAINED"),"PASS"),"")</f>
        <v/>
      </c>
      <c r="AD8" s="65"/>
      <c r="AH8" s="15" t="str">
        <f t="array" ref="AH8">IF(AND(ISNUMBER(B8),ISNUMBER(AA8)),IF(ISBLANK(Checks!D$18),IF(OR(ROUND(SUM(C8:Z8),0)=ROUND(B8,0),Z8&gt;0),IF(ROUND(SUMPRODUCT(C8:Y8*C$4:Y$4)+Z8,0)=ROUND(AA8,0),"PASS","FAIL - Weighted sum of risk weighted assets in columns C-Y plus column Z does not equal RWA in column AA"),"FAIL - Sum of exposures in columns C-Y does not equal exposures in column B"),"Explained"),"")</f>
        <v/>
      </c>
    </row>
    <row r="9" spans="1:34" x14ac:dyDescent="0.25">
      <c r="A9" s="256" t="s">
        <v>35</v>
      </c>
      <c r="B9" s="245"/>
      <c r="C9" s="265"/>
      <c r="D9" s="264"/>
      <c r="E9" s="264"/>
      <c r="F9" s="245"/>
      <c r="G9" s="265"/>
      <c r="H9" s="264"/>
      <c r="I9" s="265"/>
      <c r="J9" s="264"/>
      <c r="K9" s="264"/>
      <c r="L9" s="265"/>
      <c r="M9" s="264"/>
      <c r="N9" s="265"/>
      <c r="O9" s="264"/>
      <c r="P9" s="264"/>
      <c r="Q9" s="264"/>
      <c r="R9" s="264"/>
      <c r="S9" s="265"/>
      <c r="T9" s="264"/>
      <c r="U9" s="264"/>
      <c r="V9" s="264"/>
      <c r="W9" s="245"/>
      <c r="X9" s="264"/>
      <c r="Y9" s="264"/>
      <c r="Z9" s="245"/>
      <c r="AA9" s="248"/>
      <c r="AB9" s="134"/>
      <c r="AC9" s="136" t="str">
        <f>IFERROR(INDEX(B41:AA41,MATCH("FAIL - Item 6.f. (residential real estate dependent on cash flows) and its memo items are inconsistent. M.2.a is a subset of M.2.b, which is a subset of item 6.f.",B41:AA41,0)),IFERROR(INDEX(B41:AA41,MATCH("EXPLAINED",B41:AA41,0)),IFERROR(INDEX(B41:AA41,MATCH("PASS",B41:AA41,0)),"")))</f>
        <v/>
      </c>
      <c r="AD9" s="65"/>
      <c r="AH9" s="15" t="str">
        <f t="array" ref="AH9">IF(AND(ISNUMBER(B9),ISNUMBER(AA9)),IF(ISBLANK(Checks!D$18),IF(OR(ROUND(SUM(C9:Z9),0)=ROUND(B9,0),Z9&gt;0),IF(ROUND(SUMPRODUCT(C9:Y9*C$4:Y$4)+Z9,0)=ROUND(AA9,0),"PASS","FAIL - Weighted sum of risk weighted assets in columns C-Y plus column Z does not equal RWA in column AA"),"FAIL - Sum of exposures in columns C-Y does not equal exposures in column B"),"Explained"),"")</f>
        <v/>
      </c>
    </row>
    <row r="10" spans="1:34" x14ac:dyDescent="0.25">
      <c r="A10" s="256" t="s">
        <v>36</v>
      </c>
      <c r="B10" s="266"/>
      <c r="C10" s="267"/>
      <c r="D10" s="267"/>
      <c r="E10" s="266"/>
      <c r="F10" s="266"/>
      <c r="G10" s="266"/>
      <c r="H10" s="266"/>
      <c r="I10" s="266"/>
      <c r="J10" s="266"/>
      <c r="K10" s="266"/>
      <c r="L10" s="266"/>
      <c r="M10" s="266"/>
      <c r="N10" s="266"/>
      <c r="O10" s="266"/>
      <c r="P10" s="266"/>
      <c r="Q10" s="266"/>
      <c r="R10" s="266"/>
      <c r="S10" s="266"/>
      <c r="T10" s="266"/>
      <c r="U10" s="266"/>
      <c r="V10" s="266"/>
      <c r="W10" s="266"/>
      <c r="X10" s="266"/>
      <c r="Y10" s="266"/>
      <c r="Z10" s="266"/>
      <c r="AA10" s="268"/>
      <c r="AB10" s="134"/>
      <c r="AC10" s="170" t="str">
        <f>IFERROR(INDEX(B42:AA42,MATCH("FAIL - Item 6.h. (commerial real estate dependent on cash flows) and its memo items are inconsistent. M.3.a is a subset of M.3.b, which is a subset of item 6.h.",B42:AA42,0)),IFERROR(INDEX(B42:AA42,MATCH("EXPLAINED",B42:AA42,0)),IFERROR(INDEX(B42:AA42,MATCH("PASS",B42:AA42,0)),"")))</f>
        <v/>
      </c>
      <c r="AD10" s="65"/>
      <c r="AH10" s="15" t="str">
        <f t="array" ref="AH10">IF(AND(ISNUMBER(B10),ISNUMBER(AA10)),IF(ISBLANK(Checks!D$18),IF(OR(ROUND(SUM(C10:Z10),0)=ROUND(B10,0),Z10&gt;0),IF(ROUND(SUMPRODUCT(C10:Y10*C$4:Y$4)+Z10,0)=ROUND(AA10,0),"PASS","FAIL - Weighted sum of risk weighted assets in columns C-Y plus column Z does not equal RWA in column AA"),"FAIL - Sum of exposures in columns C-Y does not equal exposures in column B"),"Explained"),"")</f>
        <v/>
      </c>
    </row>
    <row r="11" spans="1:34" x14ac:dyDescent="0.25">
      <c r="A11" s="263" t="s">
        <v>37</v>
      </c>
      <c r="B11" s="245"/>
      <c r="C11" s="265"/>
      <c r="D11" s="264"/>
      <c r="E11" s="264"/>
      <c r="F11" s="265"/>
      <c r="G11" s="245"/>
      <c r="H11" s="264"/>
      <c r="I11" s="265"/>
      <c r="J11" s="264"/>
      <c r="K11" s="264"/>
      <c r="L11" s="265"/>
      <c r="M11" s="264"/>
      <c r="N11" s="245"/>
      <c r="O11" s="264"/>
      <c r="P11" s="264"/>
      <c r="Q11" s="264"/>
      <c r="R11" s="264"/>
      <c r="S11" s="265"/>
      <c r="T11" s="264"/>
      <c r="U11" s="264"/>
      <c r="V11" s="264"/>
      <c r="W11" s="245"/>
      <c r="X11" s="264"/>
      <c r="Y11" s="264"/>
      <c r="Z11" s="245"/>
      <c r="AA11" s="248"/>
      <c r="AB11" s="65"/>
      <c r="AC11" s="18"/>
      <c r="AH11" s="15" t="str">
        <f t="array" ref="AH11">IF(AND(ISNUMBER(B11),ISNUMBER(AA11)),IF(ISBLANK(Checks!D$18),IF(OR(ROUND(SUM(C11:Z11),0)=ROUND(B11,0),Z11&gt;0),IF(ROUND(SUMPRODUCT(C11:Y11*C$4:Y$4)+Z11,0)=ROUND(AA11,0),"PASS","FAIL - Weighted sum of risk weighted assets in columns C-Y plus column Z does not equal RWA in column AA"),"FAIL - Sum of exposures in columns C-Y does not equal exposures in column B"),"Explained"),"")</f>
        <v/>
      </c>
    </row>
    <row r="12" spans="1:34" x14ac:dyDescent="0.25">
      <c r="A12" s="263" t="s">
        <v>38</v>
      </c>
      <c r="B12" s="245"/>
      <c r="C12" s="265"/>
      <c r="D12" s="264"/>
      <c r="E12" s="264"/>
      <c r="F12" s="265"/>
      <c r="G12" s="245"/>
      <c r="H12" s="264"/>
      <c r="I12" s="265"/>
      <c r="J12" s="264"/>
      <c r="K12" s="264"/>
      <c r="L12" s="265"/>
      <c r="M12" s="264"/>
      <c r="N12" s="245"/>
      <c r="O12" s="264"/>
      <c r="P12" s="264"/>
      <c r="Q12" s="264"/>
      <c r="R12" s="264"/>
      <c r="S12" s="265"/>
      <c r="T12" s="264"/>
      <c r="U12" s="264"/>
      <c r="V12" s="264"/>
      <c r="W12" s="245"/>
      <c r="X12" s="264"/>
      <c r="Y12" s="264"/>
      <c r="Z12" s="245"/>
      <c r="AA12" s="248"/>
      <c r="AB12" s="65"/>
      <c r="AH12" s="15" t="str">
        <f t="array" ref="AH12">IF(AND(ISNUMBER(B12),ISNUMBER(AA12)),IF(ISBLANK(Checks!D$18),IF(OR(ROUND(SUM(C12:Z12),0)=ROUND(B12,0),Z12&gt;0),IF(ROUND(SUMPRODUCT(C12:Y12*C$4:Y$4)+Z12,0)=ROUND(AA12,0),"PASS","FAIL - Weighted sum of risk weighted assets in columns C-Y plus column Z does not equal RWA in column AA"),"FAIL - Sum of exposures in columns C-Y does not equal exposures in column B"),"Explained"),"")</f>
        <v/>
      </c>
    </row>
    <row r="13" spans="1:34" x14ac:dyDescent="0.25">
      <c r="A13" s="263" t="s">
        <v>39</v>
      </c>
      <c r="B13" s="245"/>
      <c r="C13" s="265"/>
      <c r="D13" s="264"/>
      <c r="E13" s="264"/>
      <c r="F13" s="245"/>
      <c r="G13" s="265"/>
      <c r="H13" s="264"/>
      <c r="I13" s="245"/>
      <c r="J13" s="264"/>
      <c r="K13" s="264"/>
      <c r="L13" s="265"/>
      <c r="M13" s="264"/>
      <c r="N13" s="265"/>
      <c r="O13" s="264"/>
      <c r="P13" s="264"/>
      <c r="Q13" s="264"/>
      <c r="R13" s="264"/>
      <c r="S13" s="265"/>
      <c r="T13" s="264"/>
      <c r="U13" s="264"/>
      <c r="V13" s="264"/>
      <c r="W13" s="245"/>
      <c r="X13" s="264"/>
      <c r="Y13" s="264"/>
      <c r="Z13" s="245"/>
      <c r="AA13" s="248"/>
      <c r="AB13" s="65"/>
      <c r="AH13" s="15" t="str">
        <f t="array" ref="AH13">IF(AND(ISNUMBER(B13),ISNUMBER(AA13)),IF(ISBLANK(Checks!D$18),IF(OR(ROUND(SUM(C13:Z13),0)=ROUND(B13,0),Z13&gt;0),IF(ROUND(SUMPRODUCT(C13:Y13*C$4:Y$4)+Z13,0)=ROUND(AA13,0),"PASS","FAIL - Weighted sum of risk weighted assets in columns C-Y plus column Z does not equal RWA in column AA"),"FAIL - Sum of exposures in columns C-Y does not equal exposures in column B"),"Explained"),"")</f>
        <v/>
      </c>
    </row>
    <row r="14" spans="1:34" x14ac:dyDescent="0.25">
      <c r="A14" s="256" t="s">
        <v>40</v>
      </c>
      <c r="B14" s="266"/>
      <c r="C14" s="267"/>
      <c r="D14" s="267"/>
      <c r="E14" s="266"/>
      <c r="F14" s="266"/>
      <c r="G14" s="266"/>
      <c r="H14" s="266"/>
      <c r="I14" s="266"/>
      <c r="J14" s="266"/>
      <c r="K14" s="266"/>
      <c r="L14" s="266"/>
      <c r="M14" s="266"/>
      <c r="N14" s="266"/>
      <c r="O14" s="266"/>
      <c r="P14" s="266"/>
      <c r="Q14" s="266"/>
      <c r="R14" s="266"/>
      <c r="S14" s="266"/>
      <c r="T14" s="266"/>
      <c r="U14" s="266"/>
      <c r="V14" s="266"/>
      <c r="W14" s="266"/>
      <c r="X14" s="266"/>
      <c r="Y14" s="266"/>
      <c r="Z14" s="266"/>
      <c r="AA14" s="268"/>
      <c r="AB14" s="65"/>
      <c r="AH14" s="15" t="str">
        <f t="array" ref="AH14">IF(AND(ISNUMBER(B14),ISNUMBER(AA14)),IF(ISBLANK(Checks!D$18),IF(OR(ROUND(SUM(C14:Z14),0)=ROUND(B14,0),Z14&gt;0),IF(ROUND(SUMPRODUCT(C14:Y14*C$4:Y$4)+Z14,0)=ROUND(AA14,0),"PASS","FAIL - Weighted sum of risk weighted assets in columns C-Y plus column Z does not equal RWA in column AA"),"FAIL - Sum of exposures in columns C-Y does not equal exposures in column B"),"Explained"),"")</f>
        <v/>
      </c>
    </row>
    <row r="15" spans="1:34" x14ac:dyDescent="0.25">
      <c r="A15" s="263" t="s">
        <v>41</v>
      </c>
      <c r="B15" s="245"/>
      <c r="C15" s="265"/>
      <c r="D15" s="264"/>
      <c r="E15" s="264"/>
      <c r="F15" s="245"/>
      <c r="G15" s="265"/>
      <c r="H15" s="264"/>
      <c r="I15" s="245"/>
      <c r="J15" s="264"/>
      <c r="K15" s="264"/>
      <c r="L15" s="265"/>
      <c r="M15" s="264"/>
      <c r="N15" s="265"/>
      <c r="O15" s="264"/>
      <c r="P15" s="264"/>
      <c r="Q15" s="264"/>
      <c r="R15" s="264"/>
      <c r="S15" s="265"/>
      <c r="T15" s="264"/>
      <c r="U15" s="264"/>
      <c r="V15" s="264"/>
      <c r="W15" s="245"/>
      <c r="X15" s="264"/>
      <c r="Y15" s="264"/>
      <c r="Z15" s="245"/>
      <c r="AA15" s="248"/>
      <c r="AB15" s="65"/>
      <c r="AH15" s="15" t="str">
        <f t="array" ref="AH15">IF(AND(ISNUMBER(B15),ISNUMBER(AA15)),IF(ISBLANK(Checks!D$18),IF(OR(ROUND(SUM(C15:Z15),0)=ROUND(B15,0),Z15&gt;0),IF(ROUND(SUMPRODUCT(C15:Y15*C$4:Y$4)+Z15,0)=ROUND(AA15,0),"PASS","FAIL - Weighted sum of risk weighted assets in columns C-Y plus column Z does not equal RWA in column AA"),"FAIL - Sum of exposures in columns C-Y does not equal exposures in column B"),"Explained"),"")</f>
        <v/>
      </c>
    </row>
    <row r="16" spans="1:34" x14ac:dyDescent="0.25">
      <c r="A16" s="263" t="s">
        <v>42</v>
      </c>
      <c r="B16" s="245"/>
      <c r="C16" s="265"/>
      <c r="D16" s="264"/>
      <c r="E16" s="264"/>
      <c r="F16" s="245"/>
      <c r="G16" s="265"/>
      <c r="H16" s="264"/>
      <c r="I16" s="245"/>
      <c r="J16" s="264"/>
      <c r="K16" s="264"/>
      <c r="L16" s="265"/>
      <c r="M16" s="264"/>
      <c r="N16" s="265"/>
      <c r="O16" s="264"/>
      <c r="P16" s="264"/>
      <c r="Q16" s="264"/>
      <c r="R16" s="264"/>
      <c r="S16" s="245"/>
      <c r="T16" s="264"/>
      <c r="U16" s="264"/>
      <c r="V16" s="264"/>
      <c r="W16" s="245"/>
      <c r="X16" s="264"/>
      <c r="Y16" s="264"/>
      <c r="Z16" s="245"/>
      <c r="AA16" s="248"/>
      <c r="AB16" s="65"/>
      <c r="AH16" s="15" t="str">
        <f t="array" ref="AH16">IF(AND(ISNUMBER(B16),ISNUMBER(AA16)),IF(ISBLANK(Checks!D$18),IF(OR(ROUND(SUM(C16:Z16),0)=ROUND(B16,0),Z16&gt;0),IF(ROUND(SUMPRODUCT(C16:Y16*C$4:Y$4)+Z16,0)=ROUND(AA16,0),"PASS","FAIL - Weighted sum of risk weighted assets in columns C-Y plus column Z does not equal RWA in column AA"),"FAIL - Sum of exposures in columns C-Y does not equal exposures in column B"),"Explained"),"")</f>
        <v/>
      </c>
    </row>
    <row r="17" spans="1:34" x14ac:dyDescent="0.25">
      <c r="A17" s="256" t="s">
        <v>43</v>
      </c>
      <c r="B17" s="266"/>
      <c r="C17" s="267"/>
      <c r="D17" s="267"/>
      <c r="E17" s="266"/>
      <c r="F17" s="266"/>
      <c r="G17" s="266"/>
      <c r="H17" s="266"/>
      <c r="I17" s="266"/>
      <c r="J17" s="266"/>
      <c r="K17" s="266"/>
      <c r="L17" s="266"/>
      <c r="M17" s="266"/>
      <c r="N17" s="266"/>
      <c r="O17" s="266"/>
      <c r="P17" s="266"/>
      <c r="Q17" s="266"/>
      <c r="R17" s="266"/>
      <c r="S17" s="266"/>
      <c r="T17" s="266"/>
      <c r="U17" s="266"/>
      <c r="V17" s="266"/>
      <c r="W17" s="266"/>
      <c r="X17" s="266"/>
      <c r="Y17" s="266"/>
      <c r="Z17" s="266"/>
      <c r="AA17" s="268"/>
      <c r="AB17" s="65"/>
      <c r="AH17" s="15" t="str">
        <f t="array" ref="AH17">IF(AND(ISNUMBER(B17),ISNUMBER(AA17)),IF(ISBLANK(Checks!D$18),IF(OR(ROUND(SUM(C17:Z17),0)=ROUND(B17,0),Z17&gt;0),IF(ROUND(SUMPRODUCT(C17:Y17*C$4:Y$4)+Z17,0)=ROUND(AA17,0),"PASS","FAIL - Weighted sum of risk weighted assets in columns C-Y plus column Z does not equal RWA in column AA"),"FAIL - Sum of exposures in columns C-Y does not equal exposures in column B"),"Explained"),"")</f>
        <v/>
      </c>
    </row>
    <row r="18" spans="1:34" x14ac:dyDescent="0.25">
      <c r="A18" s="263" t="s">
        <v>44</v>
      </c>
      <c r="B18" s="245"/>
      <c r="C18" s="265"/>
      <c r="D18" s="264"/>
      <c r="E18" s="264"/>
      <c r="F18" s="265"/>
      <c r="G18" s="265"/>
      <c r="H18" s="264"/>
      <c r="I18" s="245"/>
      <c r="J18" s="264"/>
      <c r="K18" s="264"/>
      <c r="L18" s="265"/>
      <c r="M18" s="264"/>
      <c r="N18" s="265"/>
      <c r="O18" s="264"/>
      <c r="P18" s="264"/>
      <c r="Q18" s="264"/>
      <c r="R18" s="264"/>
      <c r="S18" s="265"/>
      <c r="T18" s="264"/>
      <c r="U18" s="264"/>
      <c r="V18" s="264"/>
      <c r="W18" s="245"/>
      <c r="X18" s="264"/>
      <c r="Y18" s="264"/>
      <c r="Z18" s="245"/>
      <c r="AA18" s="248"/>
      <c r="AB18" s="65"/>
      <c r="AH18" s="15" t="str">
        <f t="array" ref="AH18">IF(AND(ISNUMBER(B18),ISNUMBER(AA18)),IF(ISBLANK(Checks!D$18),IF(OR(ROUND(SUM(C18:Z18),0)=ROUND(B18,0),Z18&gt;0),IF(ROUND(SUMPRODUCT(C18:Y18*C$4:Y$4)+Z18,0)=ROUND(AA18,0),"PASS","FAIL - Weighted sum of risk weighted assets in columns C-Y plus column Z does not equal RWA in column AA"),"FAIL - Sum of exposures in columns C-Y does not equal exposures in column B"),"Explained"),"")</f>
        <v/>
      </c>
    </row>
    <row r="19" spans="1:34" x14ac:dyDescent="0.25">
      <c r="A19" s="263" t="s">
        <v>45</v>
      </c>
      <c r="B19" s="245"/>
      <c r="C19" s="265"/>
      <c r="D19" s="264"/>
      <c r="E19" s="264"/>
      <c r="F19" s="265"/>
      <c r="G19" s="265"/>
      <c r="H19" s="264"/>
      <c r="I19" s="245"/>
      <c r="J19" s="264"/>
      <c r="K19" s="264"/>
      <c r="L19" s="265"/>
      <c r="M19" s="264"/>
      <c r="N19" s="265"/>
      <c r="O19" s="264"/>
      <c r="P19" s="264"/>
      <c r="Q19" s="264"/>
      <c r="R19" s="264"/>
      <c r="S19" s="245"/>
      <c r="T19" s="264"/>
      <c r="U19" s="264"/>
      <c r="V19" s="264"/>
      <c r="W19" s="245"/>
      <c r="X19" s="264"/>
      <c r="Y19" s="264"/>
      <c r="Z19" s="245"/>
      <c r="AA19" s="248"/>
      <c r="AB19" s="65"/>
      <c r="AH19" s="15" t="str">
        <f t="array" ref="AH19">IF(AND(ISNUMBER(B19),ISNUMBER(AA19)),IF(ISBLANK(Checks!D$18),IF(OR(ROUND(SUM(C19:Z19),0)=ROUND(B19,0),Z19&gt;0),IF(ROUND(SUMPRODUCT(C19:Y19*C$4:Y$4)+Z19,0)=ROUND(AA19,0),"PASS","FAIL - Weighted sum of risk weighted assets in columns C-Y plus column Z does not equal RWA in column AA"),"FAIL - Sum of exposures in columns C-Y does not equal exposures in column B"),"Explained"),"")</f>
        <v/>
      </c>
    </row>
    <row r="20" spans="1:34" x14ac:dyDescent="0.25">
      <c r="A20" s="263" t="s">
        <v>46</v>
      </c>
      <c r="B20" s="245"/>
      <c r="C20" s="265"/>
      <c r="D20" s="264"/>
      <c r="E20" s="264"/>
      <c r="F20" s="265"/>
      <c r="G20" s="265"/>
      <c r="H20" s="264"/>
      <c r="I20" s="265"/>
      <c r="J20" s="264"/>
      <c r="K20" s="264"/>
      <c r="L20" s="265"/>
      <c r="M20" s="264"/>
      <c r="N20" s="265"/>
      <c r="O20" s="264"/>
      <c r="P20" s="264"/>
      <c r="Q20" s="264"/>
      <c r="R20" s="264"/>
      <c r="S20" s="265"/>
      <c r="T20" s="264"/>
      <c r="U20" s="264"/>
      <c r="V20" s="264"/>
      <c r="W20" s="245"/>
      <c r="X20" s="264"/>
      <c r="Y20" s="264"/>
      <c r="Z20" s="245"/>
      <c r="AA20" s="248"/>
      <c r="AB20" s="65"/>
      <c r="AH20" s="15" t="str">
        <f t="array" ref="AH20">IF(AND(ISNUMBER(B20),ISNUMBER(AA20)),IF(ISBLANK(Checks!D$18),IF(OR(ROUND(SUM(C20:Z20),0)=ROUND(B20,0),Z20&gt;0),IF(ROUND(SUMPRODUCT(C20:Y20*C$4:Y$4)+Z20,0)=ROUND(AA20,0),"PASS","FAIL - Weighted sum of risk weighted assets in columns C-Y plus column Z does not equal RWA in column AA"),"FAIL - Sum of exposures in columns C-Y does not equal exposures in column B"),"Explained"),"")</f>
        <v/>
      </c>
    </row>
    <row r="21" spans="1:34" x14ac:dyDescent="0.25">
      <c r="A21" s="263" t="s">
        <v>47</v>
      </c>
      <c r="B21" s="245"/>
      <c r="C21" s="265"/>
      <c r="D21" s="264"/>
      <c r="E21" s="264"/>
      <c r="F21" s="265"/>
      <c r="G21" s="265"/>
      <c r="H21" s="264"/>
      <c r="I21" s="265"/>
      <c r="J21" s="264"/>
      <c r="K21" s="264"/>
      <c r="L21" s="265"/>
      <c r="M21" s="264"/>
      <c r="N21" s="265"/>
      <c r="O21" s="264"/>
      <c r="P21" s="264"/>
      <c r="Q21" s="264"/>
      <c r="R21" s="264"/>
      <c r="S21" s="245"/>
      <c r="T21" s="264"/>
      <c r="U21" s="264"/>
      <c r="V21" s="264"/>
      <c r="W21" s="245"/>
      <c r="X21" s="264"/>
      <c r="Y21" s="264"/>
      <c r="Z21" s="245"/>
      <c r="AA21" s="248"/>
      <c r="AB21" s="65"/>
      <c r="AH21" s="15" t="str">
        <f t="array" ref="AH21">IF(AND(ISNUMBER(B21),ISNUMBER(AA21)),IF(ISBLANK(Checks!D$18),IF(OR(ROUND(SUM(C21:Z21),0)=ROUND(B21,0),Z21&gt;0),IF(ROUND(SUMPRODUCT(C21:Y21*C$4:Y$4)+Z21,0)=ROUND(AA21,0),"PASS","FAIL - Weighted sum of risk weighted assets in columns C-Y plus column Z does not equal RWA in column AA"),"FAIL - Sum of exposures in columns C-Y does not equal exposures in column B"),"Explained"),"")</f>
        <v/>
      </c>
    </row>
    <row r="22" spans="1:34" x14ac:dyDescent="0.25">
      <c r="A22" s="263" t="s">
        <v>48</v>
      </c>
      <c r="B22" s="245"/>
      <c r="C22" s="265"/>
      <c r="D22" s="264"/>
      <c r="E22" s="264"/>
      <c r="F22" s="265"/>
      <c r="G22" s="245"/>
      <c r="H22" s="245"/>
      <c r="I22" s="245"/>
      <c r="J22" s="264"/>
      <c r="K22" s="245"/>
      <c r="L22" s="265"/>
      <c r="M22" s="245"/>
      <c r="N22" s="265"/>
      <c r="O22" s="264"/>
      <c r="P22" s="264"/>
      <c r="Q22" s="245"/>
      <c r="R22" s="264"/>
      <c r="S22" s="265"/>
      <c r="T22" s="264"/>
      <c r="U22" s="264"/>
      <c r="V22" s="264"/>
      <c r="W22" s="269"/>
      <c r="X22" s="264"/>
      <c r="Y22" s="264"/>
      <c r="Z22" s="245"/>
      <c r="AA22" s="248"/>
      <c r="AB22" s="65"/>
      <c r="AH22" s="15" t="str">
        <f t="array" ref="AH22">IF(AND(ISNUMBER(B22),ISNUMBER(AA22)),IF(ISBLANK(Checks!D$18),IF(OR(ROUND(SUM(C22:Z22),0)=ROUND(B22,0),Z22&gt;0),IF(ROUND(SUMPRODUCT(C22:Y22*C$4:Y$4)+Z22,0)=ROUND(AA22,0),"PASS","FAIL - Weighted sum of risk weighted assets in columns C-Y plus column Z does not equal RWA in column AA"),"FAIL - Sum of exposures in columns C-Y does not equal exposures in column B"),"Explained"),"")</f>
        <v/>
      </c>
    </row>
    <row r="23" spans="1:34" x14ac:dyDescent="0.25">
      <c r="A23" s="270" t="s">
        <v>49</v>
      </c>
      <c r="B23" s="245"/>
      <c r="C23" s="265"/>
      <c r="D23" s="264"/>
      <c r="E23" s="264"/>
      <c r="F23" s="245"/>
      <c r="G23" s="245"/>
      <c r="H23" s="245"/>
      <c r="I23" s="245"/>
      <c r="J23" s="264"/>
      <c r="K23" s="245"/>
      <c r="L23" s="265"/>
      <c r="M23" s="245"/>
      <c r="N23" s="245"/>
      <c r="O23" s="264"/>
      <c r="P23" s="264"/>
      <c r="Q23" s="245"/>
      <c r="R23" s="264"/>
      <c r="S23" s="245"/>
      <c r="T23" s="264"/>
      <c r="U23" s="264"/>
      <c r="V23" s="264"/>
      <c r="W23" s="271"/>
      <c r="X23" s="264"/>
      <c r="Y23" s="264"/>
      <c r="Z23" s="245"/>
      <c r="AA23" s="248"/>
      <c r="AB23" s="65"/>
      <c r="AH23" s="15" t="str">
        <f t="array" ref="AH23">IF(AND(ISNUMBER(B23),ISNUMBER(AA23)),IF(ISBLANK(Checks!D$18),IF(OR(ROUND(SUM(C23:Z23),0)=ROUND(B23,0),Z23&gt;0),IF(ROUND(SUMPRODUCT(C23:Y23*C$4:Y$4)+Z23,0)=ROUND(AA23,0),"PASS","FAIL - Weighted sum of risk weighted assets in columns C-Y plus column Z does not equal RWA in column AA"),"FAIL - Sum of exposures in columns C-Y does not equal exposures in column B"),"Explained"),"")</f>
        <v/>
      </c>
    </row>
    <row r="24" spans="1:34" ht="23" x14ac:dyDescent="0.25">
      <c r="A24" s="270" t="s">
        <v>50</v>
      </c>
      <c r="B24" s="245"/>
      <c r="C24" s="265"/>
      <c r="D24" s="264"/>
      <c r="E24" s="264"/>
      <c r="F24" s="265"/>
      <c r="G24" s="245"/>
      <c r="H24" s="245"/>
      <c r="I24" s="245"/>
      <c r="J24" s="264"/>
      <c r="K24" s="245"/>
      <c r="L24" s="265"/>
      <c r="M24" s="245"/>
      <c r="N24" s="265"/>
      <c r="O24" s="264"/>
      <c r="P24" s="264"/>
      <c r="Q24" s="245"/>
      <c r="R24" s="264"/>
      <c r="S24" s="265"/>
      <c r="T24" s="264"/>
      <c r="U24" s="264"/>
      <c r="V24" s="264"/>
      <c r="W24" s="269"/>
      <c r="X24" s="264"/>
      <c r="Y24" s="264"/>
      <c r="Z24" s="245"/>
      <c r="AA24" s="248"/>
      <c r="AB24" s="65"/>
      <c r="AH24" s="15" t="str">
        <f t="array" ref="AH24">IF(AND(ISNUMBER(B24),ISNUMBER(AA24)),IF(ISBLANK(Checks!D$18),IF(OR(ROUND(SUM(C24:Z24),0)=ROUND(B24,0),Z24&gt;0),IF(ROUND(SUMPRODUCT(C24:Y24*C$4:Y$4)+Z24,0)=ROUND(AA24,0),"PASS","FAIL - Weighted sum of risk weighted assets in columns C-Y plus column Z does not equal RWA in column AA"),"FAIL - Sum of exposures in columns C-Y does not equal exposures in column B"),"Explained"),"")</f>
        <v/>
      </c>
    </row>
    <row r="25" spans="1:34" x14ac:dyDescent="0.25">
      <c r="A25" s="263" t="s">
        <v>51</v>
      </c>
      <c r="B25" s="245"/>
      <c r="C25" s="265"/>
      <c r="D25" s="264"/>
      <c r="E25" s="264"/>
      <c r="F25" s="265"/>
      <c r="G25" s="265"/>
      <c r="H25" s="264"/>
      <c r="I25" s="245"/>
      <c r="J25" s="245"/>
      <c r="K25" s="264"/>
      <c r="L25" s="245"/>
      <c r="M25" s="264"/>
      <c r="N25" s="265"/>
      <c r="O25" s="245"/>
      <c r="P25" s="264"/>
      <c r="Q25" s="264"/>
      <c r="R25" s="245"/>
      <c r="S25" s="265"/>
      <c r="T25" s="264"/>
      <c r="U25" s="245"/>
      <c r="V25" s="264"/>
      <c r="W25" s="245"/>
      <c r="X25" s="264"/>
      <c r="Y25" s="264"/>
      <c r="Z25" s="245"/>
      <c r="AA25" s="248"/>
      <c r="AB25" s="65"/>
      <c r="AH25" s="15" t="str">
        <f t="array" ref="AH25">IF(AND(ISNUMBER(B25),ISNUMBER(AA25)),IF(ISBLANK(Checks!D$18),IF(OR(ROUND(SUM(C25:Z25),0)=ROUND(B25,0),Z25&gt;0),IF(ROUND(SUMPRODUCT(C25:Y25*C$4:Y$4)+Z25,0)=ROUND(AA25,0),"PASS","FAIL - Weighted sum of risk weighted assets in columns C-Y plus column Z does not equal RWA in column AA"),"FAIL - Sum of exposures in columns C-Y does not equal exposures in column B"),"Explained"),"")</f>
        <v/>
      </c>
    </row>
    <row r="26" spans="1:34" ht="12" customHeight="1" x14ac:dyDescent="0.25">
      <c r="A26" s="270" t="s">
        <v>52</v>
      </c>
      <c r="B26" s="245"/>
      <c r="C26" s="265"/>
      <c r="D26" s="264"/>
      <c r="E26" s="264"/>
      <c r="F26" s="265"/>
      <c r="G26" s="265"/>
      <c r="H26" s="264"/>
      <c r="I26" s="245"/>
      <c r="J26" s="245"/>
      <c r="K26" s="264"/>
      <c r="L26" s="245"/>
      <c r="M26" s="264"/>
      <c r="N26" s="265"/>
      <c r="O26" s="245"/>
      <c r="P26" s="264"/>
      <c r="Q26" s="264"/>
      <c r="R26" s="245"/>
      <c r="S26" s="265"/>
      <c r="T26" s="264"/>
      <c r="U26" s="245"/>
      <c r="V26" s="264"/>
      <c r="W26" s="245"/>
      <c r="X26" s="264"/>
      <c r="Y26" s="264"/>
      <c r="Z26" s="245"/>
      <c r="AA26" s="248"/>
      <c r="AB26" s="65"/>
      <c r="AH26" s="15" t="str">
        <f t="array" ref="AH26">IF(AND(ISNUMBER(B26),ISNUMBER(AA26)),IF(ISBLANK(Checks!D$18),IF(OR(ROUND(SUM(C26:Z26),0)=ROUND(B26,0),Z26&gt;0),IF(ROUND(SUMPRODUCT(C26:Y26*C$4:Y$4)+Z26,0)=ROUND(AA26,0),"PASS","FAIL - Weighted sum of risk weighted assets in columns C-Y plus column Z does not equal RWA in column AA"),"FAIL - Sum of exposures in columns C-Y does not equal exposures in column B"),"Explained"),"")</f>
        <v/>
      </c>
    </row>
    <row r="27" spans="1:34" ht="12" customHeight="1" x14ac:dyDescent="0.25">
      <c r="A27" s="270" t="s">
        <v>53</v>
      </c>
      <c r="B27" s="245"/>
      <c r="C27" s="265"/>
      <c r="D27" s="264"/>
      <c r="E27" s="264"/>
      <c r="F27" s="265"/>
      <c r="G27" s="265"/>
      <c r="H27" s="264"/>
      <c r="I27" s="245"/>
      <c r="J27" s="245"/>
      <c r="K27" s="264"/>
      <c r="L27" s="245"/>
      <c r="M27" s="264"/>
      <c r="N27" s="265"/>
      <c r="O27" s="245"/>
      <c r="P27" s="264"/>
      <c r="Q27" s="264"/>
      <c r="R27" s="245"/>
      <c r="S27" s="265"/>
      <c r="T27" s="264"/>
      <c r="U27" s="245"/>
      <c r="V27" s="264"/>
      <c r="W27" s="245"/>
      <c r="X27" s="264"/>
      <c r="Y27" s="264"/>
      <c r="Z27" s="245"/>
      <c r="AA27" s="248"/>
      <c r="AB27" s="65"/>
      <c r="AH27" s="15" t="str">
        <f t="array" ref="AH27">IF(AND(ISNUMBER(B27),ISNUMBER(AA27)),IF(ISBLANK(Checks!D$18),IF(OR(ROUND(SUM(C27:Z27),0)=ROUND(B27,0),Z27&gt;0),IF(ROUND(SUMPRODUCT(C27:Y27*C$4:Y$4)+Z27,0)=ROUND(AA27,0),"PASS","FAIL - Weighted sum of risk weighted assets in columns C-Y plus column Z does not equal RWA in column AA"),"FAIL - Sum of exposures in columns C-Y does not equal exposures in column B"),"Explained"),"")</f>
        <v/>
      </c>
    </row>
    <row r="28" spans="1:34" ht="12" customHeight="1" x14ac:dyDescent="0.25">
      <c r="A28" s="263" t="s">
        <v>54</v>
      </c>
      <c r="B28" s="245"/>
      <c r="C28" s="265"/>
      <c r="D28" s="264"/>
      <c r="E28" s="264"/>
      <c r="F28" s="245"/>
      <c r="G28" s="245"/>
      <c r="H28" s="264"/>
      <c r="I28" s="245"/>
      <c r="J28" s="245"/>
      <c r="K28" s="245"/>
      <c r="L28" s="245"/>
      <c r="M28" s="264"/>
      <c r="N28" s="245"/>
      <c r="O28" s="264"/>
      <c r="P28" s="245"/>
      <c r="Q28" s="264"/>
      <c r="R28" s="264"/>
      <c r="S28" s="245"/>
      <c r="T28" s="245"/>
      <c r="U28" s="264"/>
      <c r="V28" s="264"/>
      <c r="W28" s="245"/>
      <c r="X28" s="264"/>
      <c r="Y28" s="264"/>
      <c r="Z28" s="245"/>
      <c r="AA28" s="248"/>
      <c r="AB28" s="65"/>
      <c r="AH28" s="15" t="str">
        <f t="array" ref="AH28">IF(AND(ISNUMBER(B28),ISNUMBER(AA28)),IF(ISBLANK(Checks!D$18),IF(OR(ROUND(SUM(C28:Z28),0)=ROUND(B28,0),Z28&gt;0),IF(ROUND(SUMPRODUCT(C28:Y28*C$4:Y$4)+Z28,0)=ROUND(AA28,0),"PASS","FAIL - Weighted sum of risk weighted assets in columns C-Y plus column Z does not equal RWA in column AA"),"FAIL - Sum of exposures in columns C-Y does not equal exposures in column B"),"Explained"),"")</f>
        <v/>
      </c>
    </row>
    <row r="29" spans="1:34" ht="12" customHeight="1" x14ac:dyDescent="0.25">
      <c r="A29" s="263" t="s">
        <v>55</v>
      </c>
      <c r="B29" s="245"/>
      <c r="C29" s="265"/>
      <c r="D29" s="264"/>
      <c r="E29" s="264"/>
      <c r="F29" s="265"/>
      <c r="G29" s="265"/>
      <c r="H29" s="272"/>
      <c r="I29" s="265"/>
      <c r="J29" s="264"/>
      <c r="K29" s="264"/>
      <c r="L29" s="265"/>
      <c r="M29" s="245"/>
      <c r="N29" s="265"/>
      <c r="O29" s="264"/>
      <c r="P29" s="264"/>
      <c r="Q29" s="245"/>
      <c r="R29" s="264"/>
      <c r="S29" s="265"/>
      <c r="T29" s="245"/>
      <c r="U29" s="264"/>
      <c r="V29" s="264"/>
      <c r="W29" s="245"/>
      <c r="X29" s="264"/>
      <c r="Y29" s="264"/>
      <c r="Z29" s="245"/>
      <c r="AA29" s="248"/>
      <c r="AB29" s="65"/>
      <c r="AH29" s="15" t="str">
        <f t="array" ref="AH29">IF(AND(ISNUMBER(B29),ISNUMBER(AA29)),IF(ISBLANK(Checks!D$18),IF(OR(ROUND(SUM(C29:Z29),0)=ROUND(B29,0),Z29&gt;0),IF(ROUND(SUMPRODUCT(C29:Y29*C$4:Y$4)+Z29,0)=ROUND(AA29,0),"PASS","FAIL - Weighted sum of risk weighted assets in columns C-Y plus column Z does not equal RWA in column AA"),"FAIL - Sum of exposures in columns C-Y does not equal exposures in column B"),"Explained"),"")</f>
        <v/>
      </c>
    </row>
    <row r="30" spans="1:34" ht="12" customHeight="1" x14ac:dyDescent="0.25">
      <c r="A30" s="270" t="s">
        <v>56</v>
      </c>
      <c r="B30" s="245"/>
      <c r="C30" s="265"/>
      <c r="D30" s="264"/>
      <c r="E30" s="264"/>
      <c r="F30" s="265"/>
      <c r="G30" s="265"/>
      <c r="H30" s="272"/>
      <c r="I30" s="265"/>
      <c r="J30" s="264"/>
      <c r="K30" s="264"/>
      <c r="L30" s="265"/>
      <c r="M30" s="245"/>
      <c r="N30" s="265"/>
      <c r="O30" s="264"/>
      <c r="P30" s="264"/>
      <c r="Q30" s="245"/>
      <c r="R30" s="264"/>
      <c r="S30" s="265"/>
      <c r="T30" s="245"/>
      <c r="U30" s="264"/>
      <c r="V30" s="264"/>
      <c r="W30" s="245"/>
      <c r="X30" s="264"/>
      <c r="Y30" s="264"/>
      <c r="Z30" s="245"/>
      <c r="AA30" s="248"/>
      <c r="AB30" s="65"/>
      <c r="AH30" s="15" t="str">
        <f t="array" ref="AH30">IF(AND(ISNUMBER(B30),ISNUMBER(AA30)),IF(ISBLANK(Checks!D$18),IF(OR(ROUND(SUM(C30:Z30),0)=ROUND(B30,0),Z30&gt;0),IF(ROUND(SUMPRODUCT(C30:Y30*C$4:Y$4)+Z30,0)=ROUND(AA30,0),"PASS","FAIL - Weighted sum of risk weighted assets in columns C-Y plus column Z does not equal RWA in column AA"),"FAIL - Sum of exposures in columns C-Y does not equal exposures in column B"),"Explained"),"")</f>
        <v/>
      </c>
    </row>
    <row r="31" spans="1:34" ht="12" customHeight="1" x14ac:dyDescent="0.25">
      <c r="A31" s="270" t="s">
        <v>57</v>
      </c>
      <c r="B31" s="245"/>
      <c r="C31" s="265"/>
      <c r="D31" s="264"/>
      <c r="E31" s="264"/>
      <c r="F31" s="265"/>
      <c r="G31" s="265"/>
      <c r="H31" s="272"/>
      <c r="I31" s="265"/>
      <c r="J31" s="264"/>
      <c r="K31" s="264"/>
      <c r="L31" s="265"/>
      <c r="M31" s="245"/>
      <c r="N31" s="265"/>
      <c r="O31" s="264"/>
      <c r="P31" s="264"/>
      <c r="Q31" s="245"/>
      <c r="R31" s="264"/>
      <c r="S31" s="265"/>
      <c r="T31" s="245"/>
      <c r="U31" s="264"/>
      <c r="V31" s="264"/>
      <c r="W31" s="245"/>
      <c r="X31" s="264"/>
      <c r="Y31" s="264"/>
      <c r="Z31" s="245"/>
      <c r="AA31" s="248"/>
      <c r="AB31" s="65"/>
      <c r="AH31" s="15" t="str">
        <f t="array" ref="AH31">IF(AND(ISNUMBER(B31),ISNUMBER(AA31)),IF(ISBLANK(Checks!D$18),IF(OR(ROUND(SUM(C31:Z31),0)=ROUND(B31,0),Z31&gt;0),IF(ROUND(SUMPRODUCT(C31:Y31*C$4:Y$4)+Z31,0)=ROUND(AA31,0),"PASS","FAIL - Weighted sum of risk weighted assets in columns C-Y plus column Z does not equal RWA in column AA"),"FAIL - Sum of exposures in columns C-Y does not equal exposures in column B"),"Explained"),"")</f>
        <v/>
      </c>
    </row>
    <row r="32" spans="1:34" x14ac:dyDescent="0.25">
      <c r="A32" s="263" t="s">
        <v>58</v>
      </c>
      <c r="B32" s="245"/>
      <c r="C32" s="265"/>
      <c r="D32" s="264"/>
      <c r="E32" s="264"/>
      <c r="F32" s="245"/>
      <c r="G32" s="265"/>
      <c r="H32" s="264"/>
      <c r="I32" s="265"/>
      <c r="J32" s="264"/>
      <c r="K32" s="264"/>
      <c r="L32" s="265"/>
      <c r="M32" s="264"/>
      <c r="N32" s="265"/>
      <c r="O32" s="264"/>
      <c r="P32" s="271"/>
      <c r="Q32" s="264"/>
      <c r="R32" s="264"/>
      <c r="S32" s="245"/>
      <c r="T32" s="264"/>
      <c r="U32" s="264"/>
      <c r="V32" s="264"/>
      <c r="W32" s="245"/>
      <c r="X32" s="264"/>
      <c r="Y32" s="264"/>
      <c r="Z32" s="245"/>
      <c r="AA32" s="248"/>
      <c r="AB32" s="65"/>
      <c r="AH32" s="15" t="str">
        <f t="array" ref="AH32">IF(AND(ISNUMBER(B32),ISNUMBER(AA32)),IF(ISBLANK(Checks!D$18),IF(OR(ROUND(SUM(C32:Z32),0)=ROUND(B32,0),Z32&gt;0),IF(ROUND(SUMPRODUCT(C32:Y32*C$4:Y$4)+Z32,0)=ROUND(AA32,0),"PASS","FAIL - Weighted sum of risk weighted assets in columns C-Y plus column Z does not equal RWA in column AA"),"FAIL - Sum of exposures in columns C-Y does not equal exposures in column B"),"Explained"),"")</f>
        <v/>
      </c>
    </row>
    <row r="33" spans="1:34" x14ac:dyDescent="0.25">
      <c r="A33" s="256" t="s">
        <v>59</v>
      </c>
      <c r="B33" s="245"/>
      <c r="C33" s="265"/>
      <c r="D33" s="264"/>
      <c r="E33" s="264"/>
      <c r="F33" s="265"/>
      <c r="G33" s="265"/>
      <c r="H33" s="264"/>
      <c r="I33" s="265"/>
      <c r="J33" s="245"/>
      <c r="K33" s="264"/>
      <c r="L33" s="265"/>
      <c r="M33" s="264"/>
      <c r="N33" s="265"/>
      <c r="O33" s="264"/>
      <c r="P33" s="245"/>
      <c r="Q33" s="264"/>
      <c r="R33" s="264"/>
      <c r="S33" s="265"/>
      <c r="T33" s="245"/>
      <c r="U33" s="264"/>
      <c r="V33" s="264"/>
      <c r="W33" s="245"/>
      <c r="X33" s="264"/>
      <c r="Y33" s="264"/>
      <c r="Z33" s="245"/>
      <c r="AA33" s="248"/>
      <c r="AB33" s="65"/>
      <c r="AH33" s="15" t="str">
        <f t="array" ref="AH33">IF(AND(ISNUMBER(B33),ISNUMBER(AA33)),IF(ISBLANK(Checks!D$18),IF(OR(ROUND(SUM(C33:Z33),0)=ROUND(B33,0),Z33&gt;0),IF(ROUND(SUMPRODUCT(C33:Y33*C$4:Y$4)+Z33,0)=ROUND(AA33,0),"PASS","FAIL - Weighted sum of risk weighted assets in columns C-Y plus column Z does not equal RWA in column AA"),"FAIL - Sum of exposures in columns C-Y does not equal exposures in column B"),"Explained"),"")</f>
        <v/>
      </c>
    </row>
    <row r="34" spans="1:34" x14ac:dyDescent="0.25">
      <c r="A34" s="273" t="s">
        <v>60</v>
      </c>
      <c r="B34" s="245"/>
      <c r="C34" s="264"/>
      <c r="D34" s="272"/>
      <c r="E34" s="272"/>
      <c r="F34" s="265"/>
      <c r="G34" s="265"/>
      <c r="H34" s="264"/>
      <c r="I34" s="265"/>
      <c r="J34" s="264"/>
      <c r="K34" s="264"/>
      <c r="L34" s="245"/>
      <c r="M34" s="264"/>
      <c r="N34" s="265"/>
      <c r="O34" s="264"/>
      <c r="P34" s="264"/>
      <c r="Q34" s="264"/>
      <c r="R34" s="264"/>
      <c r="S34" s="245"/>
      <c r="T34" s="264"/>
      <c r="U34" s="264"/>
      <c r="V34" s="245"/>
      <c r="W34" s="245"/>
      <c r="X34" s="264"/>
      <c r="Y34" s="264"/>
      <c r="Z34" s="245"/>
      <c r="AA34" s="248"/>
      <c r="AB34" s="65"/>
      <c r="AH34" s="15" t="str">
        <f t="array" ref="AH34">IF(AND(ISNUMBER(B34),ISNUMBER(AA34)),IF(ISBLANK(Checks!D$18),IF(OR(ROUND(SUM(C34:Z34),0)=ROUND(B34,0),Z34&gt;0),IF(ROUND(SUMPRODUCT(C34:Y34*C$4:Y$4)+Z34,0)=ROUND(AA34,0),"PASS","FAIL - Weighted sum of risk weighted assets in columns C-Y plus column Z does not equal RWA in column AA"),"FAIL - Sum of exposures in columns C-Y does not equal exposures in column B"),"Explained"),"")</f>
        <v/>
      </c>
    </row>
    <row r="35" spans="1:34" x14ac:dyDescent="0.25">
      <c r="A35" s="263" t="s">
        <v>61</v>
      </c>
      <c r="B35" s="245"/>
      <c r="C35" s="264"/>
      <c r="D35" s="271"/>
      <c r="E35" s="271"/>
      <c r="F35" s="265"/>
      <c r="G35" s="265"/>
      <c r="H35" s="264"/>
      <c r="I35" s="265"/>
      <c r="J35" s="264"/>
      <c r="K35" s="264"/>
      <c r="L35" s="265"/>
      <c r="M35" s="264"/>
      <c r="N35" s="265"/>
      <c r="O35" s="264"/>
      <c r="P35" s="264"/>
      <c r="Q35" s="264"/>
      <c r="R35" s="264"/>
      <c r="S35" s="245"/>
      <c r="T35" s="264"/>
      <c r="U35" s="264"/>
      <c r="V35" s="245"/>
      <c r="W35" s="245"/>
      <c r="X35" s="264"/>
      <c r="Y35" s="264"/>
      <c r="Z35" s="245"/>
      <c r="AA35" s="248"/>
      <c r="AB35" s="65"/>
      <c r="AH35" s="15" t="str">
        <f t="array" ref="AH35">IF(AND(ISNUMBER(B35),ISNUMBER(AA35)),IF(ISBLANK(Checks!D$18),IF(OR(ROUND(SUM(C35:Z35),0)=ROUND(B35,0),Z35&gt;0),IF(ROUND(SUMPRODUCT(C35:Y35*C$4:Y$4)+Z35,0)=ROUND(AA35,0),"PASS","FAIL - Weighted sum of risk weighted assets in columns C-Y plus column Z does not equal RWA in column AA"),"FAIL - Sum of exposures in columns C-Y does not equal exposures in column B"),"Explained"),"")</f>
        <v/>
      </c>
    </row>
    <row r="36" spans="1:34" x14ac:dyDescent="0.25">
      <c r="A36" s="256" t="s">
        <v>62</v>
      </c>
      <c r="B36" s="245"/>
      <c r="C36" s="245"/>
      <c r="D36" s="271"/>
      <c r="E36" s="271"/>
      <c r="F36" s="245"/>
      <c r="G36" s="265"/>
      <c r="H36" s="264"/>
      <c r="I36" s="265"/>
      <c r="J36" s="264"/>
      <c r="K36" s="264"/>
      <c r="L36" s="265"/>
      <c r="M36" s="264"/>
      <c r="N36" s="265"/>
      <c r="O36" s="264"/>
      <c r="P36" s="264"/>
      <c r="Q36" s="264"/>
      <c r="R36" s="264"/>
      <c r="S36" s="245"/>
      <c r="T36" s="264"/>
      <c r="U36" s="264"/>
      <c r="V36" s="264"/>
      <c r="W36" s="245"/>
      <c r="X36" s="245"/>
      <c r="Y36" s="264"/>
      <c r="Z36" s="245"/>
      <c r="AA36" s="248"/>
      <c r="AB36" s="65"/>
      <c r="AH36" s="15" t="str">
        <f t="array" ref="AH36">IF(AND(ISNUMBER(B36),ISNUMBER(AA36)),IF(ISBLANK(Checks!D$18),IF(OR(ROUND(SUM(C36:Z36),0)=ROUND(B36,0),Z36&gt;0),IF(ROUND(SUMPRODUCT(C36:Y36*C$4:Y$4)+Z36,0)=ROUND(AA36,0),"PASS","FAIL - Weighted sum of risk weighted assets in columns C-Y plus column Z does not equal RWA in column AA"),"FAIL - Sum of exposures in columns C-Y does not equal exposures in column B"),"Explained"),"")</f>
        <v/>
      </c>
    </row>
    <row r="37" spans="1:34" x14ac:dyDescent="0.25">
      <c r="A37" s="256" t="s">
        <v>63</v>
      </c>
      <c r="B37" s="245"/>
      <c r="C37" s="245"/>
      <c r="D37" s="271"/>
      <c r="E37" s="271"/>
      <c r="F37" s="245"/>
      <c r="G37" s="264"/>
      <c r="H37" s="264"/>
      <c r="I37" s="264"/>
      <c r="J37" s="264"/>
      <c r="K37" s="264"/>
      <c r="L37" s="264"/>
      <c r="M37" s="264"/>
      <c r="N37" s="264"/>
      <c r="O37" s="264"/>
      <c r="P37" s="264"/>
      <c r="Q37" s="264"/>
      <c r="R37" s="264"/>
      <c r="S37" s="264"/>
      <c r="T37" s="264"/>
      <c r="U37" s="264"/>
      <c r="V37" s="264"/>
      <c r="W37" s="245"/>
      <c r="X37" s="264"/>
      <c r="Y37" s="264"/>
      <c r="Z37" s="245"/>
      <c r="AA37" s="248"/>
      <c r="AB37" s="65"/>
      <c r="AH37" s="15" t="str">
        <f t="array" ref="AH37">IF(AND(ISNUMBER(B37),ISNUMBER(AA37)),IF(ISBLANK(Checks!D$18),IF(OR(ROUND(SUM(C37:Z37),0)=ROUND(B37,0),Z37&gt;0),IF(ROUND(SUMPRODUCT(C37:Y37*C$4:Y$4)+Z37,0)=ROUND(AA37,0),"PASS","FAIL - Weighted sum of risk weighted assets in columns C-Y plus column Z does not equal RWA in column AA"),"FAIL - Sum of exposures in columns C-Y does not equal exposures in column B"),"Explained"),"")</f>
        <v/>
      </c>
    </row>
    <row r="38" spans="1:34" ht="12" customHeight="1" x14ac:dyDescent="0.25">
      <c r="A38" s="257" t="s">
        <v>64</v>
      </c>
      <c r="B38" s="258"/>
      <c r="C38" s="258"/>
      <c r="D38" s="274"/>
      <c r="E38" s="274"/>
      <c r="F38" s="258"/>
      <c r="G38" s="258"/>
      <c r="H38" s="258"/>
      <c r="I38" s="258"/>
      <c r="J38" s="258"/>
      <c r="K38" s="258"/>
      <c r="L38" s="258"/>
      <c r="M38" s="258"/>
      <c r="N38" s="258"/>
      <c r="O38" s="258"/>
      <c r="P38" s="258"/>
      <c r="Q38" s="258"/>
      <c r="R38" s="258"/>
      <c r="S38" s="258"/>
      <c r="T38" s="258"/>
      <c r="U38" s="258"/>
      <c r="V38" s="258"/>
      <c r="W38" s="258"/>
      <c r="X38" s="258"/>
      <c r="Y38" s="275"/>
      <c r="Z38" s="258"/>
      <c r="AA38" s="250"/>
      <c r="AB38" s="65"/>
      <c r="AH38" s="15" t="str">
        <f t="array" ref="AH38">IF(AND(ISNUMBER(B38),ISNUMBER(AA38)),IF(ISBLANK(Checks!D$18),IF(OR(ROUND(SUM(C38:Z38),0)=ROUND(B38,0),Z38&gt;0),IF(ROUND(SUMPRODUCT(C38:Y38*C$4:Y$4)+Z38,0)=ROUND(AA38,0),"PASS","FAIL - Weighted sum of risk weighted assets in columns C-Y plus column Z does not equal RWA in column AA"),"FAIL - Sum of exposures in columns C-Y does not equal exposures in column B"),"Explained"),"")</f>
        <v/>
      </c>
    </row>
    <row r="39" spans="1:34" x14ac:dyDescent="0.25">
      <c r="A39" s="150"/>
      <c r="B39" s="171"/>
      <c r="C39" s="171"/>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row>
    <row r="40" spans="1:34" hidden="1" x14ac:dyDescent="0.25">
      <c r="A40" s="16"/>
      <c r="B40" s="60" t="str">
        <f>IF(ISNUMBER(B38),IF(SUM(B6:B22,B25,B28,B29,B32:B34,B36,B37)=B38,"PASS",IF(ISBLANK(Checks!$D19),"FAIL","EXPLAINED")),"")</f>
        <v/>
      </c>
      <c r="C40" s="60" t="str">
        <f>IF(ISNUMBER(C38),IF(SUM(C6:C22,C25,C28,C29,C32:C34,C36,C37)=C38,"PASS",IF(ISBLANK(Checks!$D19),"FAIL","EXPLAINED")),"")</f>
        <v/>
      </c>
      <c r="D40" s="60" t="str">
        <f>IF(ISNUMBER(D38),IF(SUM(D6:D22,D25,D28,D29,D32:D34,D36,D37)=D38,"PASS",IF(ISBLANK(Checks!$D19),"FAIL","EXPLAINED")),"")</f>
        <v/>
      </c>
      <c r="E40" s="60" t="str">
        <f>IF(ISNUMBER(E38),IF(SUM(E6:E22,E25,E28,E29,E32:E34,E36,E37)=E38,"PASS",IF(ISBLANK(Checks!$D19),"FAIL","EXPLAINED")),"")</f>
        <v/>
      </c>
      <c r="F40" s="60" t="str">
        <f>IF(ISNUMBER(F38),IF(SUM(F6:F22,F25,F28,F29,F32:F34,F36,F37)=F38,"PASS",IF(ISBLANK(Checks!$D19),"FAIL","EXPLAINED")),"")</f>
        <v/>
      </c>
      <c r="G40" s="60" t="str">
        <f>IF(ISNUMBER(G38),IF(SUM(G6:G22,G25,G28,G29,G32:G34,G36,G37)=G38,"PASS",IF(ISBLANK(Checks!$D19),"FAIL","EXPLAINED")),"")</f>
        <v/>
      </c>
      <c r="H40" s="60" t="str">
        <f>IF(ISNUMBER(H38),IF(SUM(H6:H22,H25,H28,H29,H32:H34,H36,H37)=H38,"PASS",IF(ISBLANK(Checks!$D19),"FAIL","EXPLAINED")),"")</f>
        <v/>
      </c>
      <c r="I40" s="60" t="str">
        <f>IF(ISNUMBER(I38),IF(SUM(I6:I22,I25,I28,I29,I32:I34,I36,I37)=I38,"PASS",IF(ISBLANK(Checks!$D19),"FAIL","EXPLAINED")),"")</f>
        <v/>
      </c>
      <c r="J40" s="60" t="str">
        <f>IF(ISNUMBER(J38),IF(SUM(J6:J22,J25,J28,J29,J32:J34,J36,J37)=J38,"PASS",IF(ISBLANK(Checks!$D19),"FAIL","EXPLAINED")),"")</f>
        <v/>
      </c>
      <c r="K40" s="60" t="str">
        <f>IF(ISNUMBER(K38),IF(SUM(K6:K22,K25,K28,K29,K32:K34,K36,K37)=K38,"PASS",IF(ISBLANK(Checks!$D19),"FAIL","EXPLAINED")),"")</f>
        <v/>
      </c>
      <c r="L40" s="60" t="str">
        <f>IF(ISNUMBER(L38),IF(SUM(L6:L22,L25,L28,L29,L32:L34,L36,L37)=L38,"PASS",IF(ISBLANK(Checks!$D19),"FAIL","EXPLAINED")),"")</f>
        <v/>
      </c>
      <c r="M40" s="60" t="str">
        <f>IF(ISNUMBER(M38),IF(SUM(M6:M22,M25,M28,M29,M32:M34,M36,M37)=M38,"PASS",IF(ISBLANK(Checks!$D19),"FAIL","EXPLAINED")),"")</f>
        <v/>
      </c>
      <c r="N40" s="60" t="str">
        <f>IF(ISNUMBER(N38),IF(SUM(N6:N22,N25,N28,N29,N32:N34,N36,N37)=N38,"PASS",IF(ISBLANK(Checks!$D19),"FAIL","EXPLAINED")),"")</f>
        <v/>
      </c>
      <c r="O40" s="60" t="str">
        <f>IF(ISNUMBER(O38),IF(SUM(O6:O22,O25,O28,O29,O32:O34,O36,O37)=O38,"PASS",IF(ISBLANK(Checks!$D19),"FAIL","EXPLAINED")),"")</f>
        <v/>
      </c>
      <c r="P40" s="60" t="str">
        <f>IF(ISNUMBER(P38),IF(SUM(P6:P22,P25,P28,P29,P32:P34,P36,P37)=P38,"PASS",IF(ISBLANK(Checks!$D19),"FAIL","EXPLAINED")),"")</f>
        <v/>
      </c>
      <c r="Q40" s="60" t="str">
        <f>IF(ISNUMBER(Q38),IF(SUM(Q6:Q22,Q25,Q28,Q29,Q32:Q34,Q36,Q37)=Q38,"PASS",IF(ISBLANK(Checks!$D19),"FAIL","EXPLAINED")),"")</f>
        <v/>
      </c>
      <c r="R40" s="60" t="str">
        <f>IF(ISNUMBER(R38),IF(SUM(R6:R22,R25,R28,R29,R32:R34,R36,R37)=R38,"PASS",IF(ISBLANK(Checks!$D19),"FAIL","EXPLAINED")),"")</f>
        <v/>
      </c>
      <c r="S40" s="60" t="str">
        <f>IF(ISNUMBER(S38),IF(SUM(S6:S22,S25,S28,S29,S32:S34,S36,S37)=S38,"PASS",IF(ISBLANK(Checks!$D19),"FAIL","EXPLAINED")),"")</f>
        <v/>
      </c>
      <c r="T40" s="60" t="str">
        <f>IF(ISNUMBER(T38),IF(SUM(T6:T22,T25,T28,T29,T32:T34,T36,T37)=T38,"PASS",IF(ISBLANK(Checks!$D19),"FAIL","EXPLAINED")),"")</f>
        <v/>
      </c>
      <c r="U40" s="60" t="str">
        <f>IF(ISNUMBER(U38),IF(SUM(U6:U22,U25,U28,U29,U32:U34,U36,U37)=U38,"PASS",IF(ISBLANK(Checks!$D19),"FAIL","EXPLAINED")),"")</f>
        <v/>
      </c>
      <c r="V40" s="60" t="str">
        <f>IF(ISNUMBER(V38),IF(SUM(V6:V22,V25,V28,V29,V32:V34,V36,V37)=V38,"PASS",IF(ISBLANK(Checks!$D19),"FAIL","EXPLAINED")),"")</f>
        <v/>
      </c>
      <c r="W40" s="60" t="str">
        <f>IF(ISNUMBER(W38),IF(SUM(W6:W22,W25,W28,W29,W32:W34,W36,W37)=W38,"PASS",IF(ISBLANK(Checks!$D19),"FAIL","EXPLAINED")),"")</f>
        <v/>
      </c>
      <c r="X40" s="60" t="str">
        <f>IF(ISNUMBER(X38),IF(SUM(X6:X22,X25,X28,X29,X32:X34,X36,X37)=X38,"PASS",IF(ISBLANK(Checks!$D19),"FAIL","EXPLAINED")),"")</f>
        <v/>
      </c>
      <c r="Y40" s="60" t="str">
        <f>IF(ISNUMBER(Y38),IF(SUM(Y6:Y22,Y25,Y28,Y29,Y32:Y34,Y36,Y37)=Y38,"PASS",IF(ISBLANK(Checks!$D19),"FAIL","EXPLAINED")),"")</f>
        <v/>
      </c>
      <c r="Z40" s="60" t="str">
        <f>IF(ISNUMBER(Z38),IF(SUM(Z6:Z22,Z25,Z28,Z29,Z32:Z34,Z36,Z37)=Z38,"PASS",IF(ISBLANK(Checks!$D19),"FAIL","EXPLAINED")),"")</f>
        <v/>
      </c>
      <c r="AA40" s="60" t="str">
        <f>IF(ISNUMBER(AA38),IF(SUM(AA6:AA22,AA25,AA28,AA29,AA32:AA34,AA36,AA37)=AA38,"PASS",IF(ISBLANK(Checks!$D19),"FAIL","EXPLAINED")),"")</f>
        <v/>
      </c>
    </row>
    <row r="41" spans="1:34" hidden="1" x14ac:dyDescent="0.25">
      <c r="A41" s="16"/>
      <c r="B41" s="60" t="str">
        <f>IF(AND(ISNUMBER(B26),ISNUMBER(B27),ISNUMBER(B25)),IF(OR(B26&gt;B27,B25&lt;B26,B25&lt;B27),IF(ISBLANK(Checks!$D21),"FAIL - Item 6.f. (residential real estate dependent on cash flows) and its memo items are inconsistent. M.2.a is a subset of M.2.b, which is a subset of item 6.f.","Explained"),"Pass"),"")</f>
        <v/>
      </c>
      <c r="C41" s="60" t="str">
        <f>IF(AND(ISNUMBER(C26),ISNUMBER(C27),ISNUMBER(C25)),IF(OR(C26&gt;C27,C25&lt;C26,C25&lt;C27),IF(ISBLANK(Checks!$D21),"FAIL - Item 6.f. (residential real estate dependent on cash flows) and its memo items are inconsistent. M.2.a is a subset of M.2.b, which is a subset of item 6.f.","Explained"),"Pass"),"")</f>
        <v/>
      </c>
      <c r="D41" s="60" t="str">
        <f>IF(AND(ISNUMBER(D26),ISNUMBER(D27),ISNUMBER(D25)),IF(OR(D26&gt;D27,D25&lt;D26,D25&lt;D27),IF(ISBLANK(Checks!$D21),"FAIL - Item 6.f. (residential real estate dependent on cash flows) and its memo items are inconsistent. M.2.a is a subset of M.2.b, which is a subset of item 6.f.","Explained"),"Pass"),"")</f>
        <v/>
      </c>
      <c r="E41" s="60" t="str">
        <f>IF(AND(ISNUMBER(E26),ISNUMBER(E27),ISNUMBER(E25)),IF(OR(E26&gt;E27,E25&lt;E26,E25&lt;E27),IF(ISBLANK(Checks!$D21),"FAIL - Item 6.f. (residential real estate dependent on cash flows) and its memo items are inconsistent. M.2.a is a subset of M.2.b, which is a subset of item 6.f.","Explained"),"Pass"),"")</f>
        <v/>
      </c>
      <c r="F41" s="60" t="str">
        <f>IF(AND(ISNUMBER(F26),ISNUMBER(F27),ISNUMBER(F25)),IF(OR(F26&gt;F27,F25&lt;F26,F25&lt;F27),IF(ISBLANK(Checks!$D21),"FAIL - Item 6.f. (residential real estate dependent on cash flows) and its memo items are inconsistent. M.2.a is a subset of M.2.b, which is a subset of item 6.f.","Explained"),"Pass"),"")</f>
        <v/>
      </c>
      <c r="G41" s="60" t="str">
        <f>IF(AND(ISNUMBER(G26),ISNUMBER(G27),ISNUMBER(G25)),IF(OR(G26&gt;G27,G25&lt;G26,G25&lt;G27),IF(ISBLANK(Checks!$D21),"FAIL - Item 6.f. (residential real estate dependent on cash flows) and its memo items are inconsistent. M.2.a is a subset of M.2.b, which is a subset of item 6.f.","Explained"),"Pass"),"")</f>
        <v/>
      </c>
      <c r="H41" s="60" t="str">
        <f>IF(AND(ISNUMBER(H26),ISNUMBER(H27),ISNUMBER(H25)),IF(OR(H26&gt;H27,H25&lt;H26,H25&lt;H27),IF(ISBLANK(Checks!$D21),"FAIL - Item 6.f. (residential real estate dependent on cash flows) and its memo items are inconsistent. M.2.a is a subset of M.2.b, which is a subset of item 6.f.","Explained"),"Pass"),"")</f>
        <v/>
      </c>
      <c r="I41" s="60" t="str">
        <f>IF(AND(ISNUMBER(I26),ISNUMBER(I27),ISNUMBER(I25)),IF(OR(I26&gt;I27,I25&lt;I26,I25&lt;I27),IF(ISBLANK(Checks!$D21),"FAIL - Item 6.f. (residential real estate dependent on cash flows) and its memo items are inconsistent. M.2.a is a subset of M.2.b, which is a subset of item 6.f.","Explained"),"Pass"),"")</f>
        <v/>
      </c>
      <c r="J41" s="60" t="str">
        <f>IF(AND(ISNUMBER(J26),ISNUMBER(J27),ISNUMBER(J25)),IF(OR(J26&gt;J27,J25&lt;J26,J25&lt;J27),IF(ISBLANK(Checks!$D21),"FAIL - Item 6.f. (residential real estate dependent on cash flows) and its memo items are inconsistent. M.2.a is a subset of M.2.b, which is a subset of item 6.f.","Explained"),"Pass"),"")</f>
        <v/>
      </c>
      <c r="K41" s="60" t="str">
        <f>IF(AND(ISNUMBER(K26),ISNUMBER(K27),ISNUMBER(K25)),IF(OR(K26&gt;K27,K25&lt;K26,K25&lt;K27),IF(ISBLANK(Checks!$D21),"FAIL - Item 6.f. (residential real estate dependent on cash flows) and its memo items are inconsistent. M.2.a is a subset of M.2.b, which is a subset of item 6.f.","Explained"),"Pass"),"")</f>
        <v/>
      </c>
      <c r="L41" s="60" t="str">
        <f>IF(AND(ISNUMBER(L26),ISNUMBER(L27),ISNUMBER(L25)),IF(OR(L26&gt;L27,L25&lt;L26,L25&lt;L27),IF(ISBLANK(Checks!$D21),"FAIL - Item 6.f. (residential real estate dependent on cash flows) and its memo items are inconsistent. M.2.a is a subset of M.2.b, which is a subset of item 6.f.","Explained"),"Pass"),"")</f>
        <v/>
      </c>
      <c r="M41" s="60" t="str">
        <f>IF(AND(ISNUMBER(M26),ISNUMBER(M27),ISNUMBER(M25)),IF(OR(M26&gt;M27,M25&lt;M26,M25&lt;M27),IF(ISBLANK(Checks!$D21),"FAIL - Item 6.f. (residential real estate dependent on cash flows) and its memo items are inconsistent. M.2.a is a subset of M.2.b, which is a subset of item 6.f.","Explained"),"Pass"),"")</f>
        <v/>
      </c>
      <c r="N41" s="60" t="str">
        <f>IF(AND(ISNUMBER(N26),ISNUMBER(N27),ISNUMBER(N25)),IF(OR(N26&gt;N27,N25&lt;N26,N25&lt;N27),IF(ISBLANK(Checks!$D21),"FAIL - Item 6.f. (residential real estate dependent on cash flows) and its memo items are inconsistent. M.2.a is a subset of M.2.b, which is a subset of item 6.f.","Explained"),"Pass"),"")</f>
        <v/>
      </c>
      <c r="O41" s="60" t="str">
        <f>IF(AND(ISNUMBER(O26),ISNUMBER(O27),ISNUMBER(O25)),IF(OR(O26&gt;O27,O25&lt;O26,O25&lt;O27),IF(ISBLANK(Checks!$D21),"FAIL - Item 6.f. (residential real estate dependent on cash flows) and its memo items are inconsistent. M.2.a is a subset of M.2.b, which is a subset of item 6.f.","Explained"),"Pass"),"")</f>
        <v/>
      </c>
      <c r="P41" s="60" t="str">
        <f>IF(AND(ISNUMBER(P26),ISNUMBER(P27),ISNUMBER(P25)),IF(OR(P26&gt;P27,P25&lt;P26,P25&lt;P27),IF(ISBLANK(Checks!$D21),"FAIL - Item 6.f. (residential real estate dependent on cash flows) and its memo items are inconsistent. M.2.a is a subset of M.2.b, which is a subset of item 6.f.","Explained"),"Pass"),"")</f>
        <v/>
      </c>
      <c r="Q41" s="60" t="str">
        <f>IF(AND(ISNUMBER(Q26),ISNUMBER(Q27),ISNUMBER(Q25)),IF(OR(Q26&gt;Q27,Q25&lt;Q26,Q25&lt;Q27),IF(ISBLANK(Checks!$D21),"FAIL - Item 6.f. (residential real estate dependent on cash flows) and its memo items are inconsistent. M.2.a is a subset of M.2.b, which is a subset of item 6.f.","Explained"),"Pass"),"")</f>
        <v/>
      </c>
      <c r="R41" s="60" t="str">
        <f>IF(AND(ISNUMBER(R26),ISNUMBER(R27),ISNUMBER(R25)),IF(OR(R26&gt;R27,R25&lt;R26,R25&lt;R27),IF(ISBLANK(Checks!$D21),"FAIL - Item 6.f. (residential real estate dependent on cash flows) and its memo items are inconsistent. M.2.a is a subset of M.2.b, which is a subset of item 6.f.","Explained"),"Pass"),"")</f>
        <v/>
      </c>
      <c r="S41" s="60" t="str">
        <f>IF(AND(ISNUMBER(S26),ISNUMBER(S27),ISNUMBER(S25)),IF(OR(S26&gt;S27,S25&lt;S26,S25&lt;S27),IF(ISBLANK(Checks!$D21),"FAIL - Item 6.f. (residential real estate dependent on cash flows) and its memo items are inconsistent. M.2.a is a subset of M.2.b, which is a subset of item 6.f.","Explained"),"Pass"),"")</f>
        <v/>
      </c>
      <c r="T41" s="60" t="str">
        <f>IF(AND(ISNUMBER(T26),ISNUMBER(T27),ISNUMBER(T25)),IF(OR(T26&gt;T27,T25&lt;T26,T25&lt;T27),IF(ISBLANK(Checks!$D21),"FAIL - Item 6.f. (residential real estate dependent on cash flows) and its memo items are inconsistent. M.2.a is a subset of M.2.b, which is a subset of item 6.f.","Explained"),"Pass"),"")</f>
        <v/>
      </c>
      <c r="U41" s="60" t="str">
        <f>IF(AND(ISNUMBER(U26),ISNUMBER(U27),ISNUMBER(U25)),IF(OR(U26&gt;U27,U25&lt;U26,U25&lt;U27),IF(ISBLANK(Checks!$D21),"FAIL - Item 6.f. (residential real estate dependent on cash flows) and its memo items are inconsistent. M.2.a is a subset of M.2.b, which is a subset of item 6.f.","Explained"),"Pass"),"")</f>
        <v/>
      </c>
      <c r="V41" s="60" t="str">
        <f>IF(AND(ISNUMBER(V26),ISNUMBER(V27),ISNUMBER(V25)),IF(OR(V26&gt;V27,V25&lt;V26,V25&lt;V27),IF(ISBLANK(Checks!$D21),"FAIL - Item 6.f. (residential real estate dependent on cash flows) and its memo items are inconsistent. M.2.a is a subset of M.2.b, which is a subset of item 6.f.","Explained"),"Pass"),"")</f>
        <v/>
      </c>
      <c r="W41" s="60" t="str">
        <f>IF(AND(ISNUMBER(W26),ISNUMBER(W27),ISNUMBER(W25)),IF(OR(W26&gt;W27,W25&lt;W26,W25&lt;W27),IF(ISBLANK(Checks!$D21),"FAIL - Item 6.f. (residential real estate dependent on cash flows) and its memo items are inconsistent. M.2.a is a subset of M.2.b, which is a subset of item 6.f.","Explained"),"Pass"),"")</f>
        <v/>
      </c>
      <c r="X41" s="60" t="str">
        <f>IF(AND(ISNUMBER(X26),ISNUMBER(X27),ISNUMBER(X25)),IF(OR(X26&gt;X27,X25&lt;X26,X25&lt;X27),IF(ISBLANK(Checks!$D21),"FAIL - Item 6.f. (residential real estate dependent on cash flows) and its memo items are inconsistent. M.2.a is a subset of M.2.b, which is a subset of item 6.f.","Explained"),"Pass"),"")</f>
        <v/>
      </c>
      <c r="Y41" s="60" t="str">
        <f>IF(AND(ISNUMBER(Y26),ISNUMBER(Y27),ISNUMBER(Y25)),IF(OR(Y26&gt;Y27,Y25&lt;Y26,Y25&lt;Y27),IF(ISBLANK(Checks!$D21),"FAIL - Item 6.f. (residential real estate dependent on cash flows) and its memo items are inconsistent. M.2.a is a subset of M.2.b, which is a subset of item 6.f.","Explained"),"Pass"),"")</f>
        <v/>
      </c>
      <c r="Z41" s="60" t="str">
        <f>IF(AND(ISNUMBER(Z26),ISNUMBER(Z27),ISNUMBER(Z25)),IF(OR(Z26&gt;Z27,Z25&lt;Z26,Z25&lt;Z27),IF(ISBLANK(Checks!$D21),"FAIL - Item 6.f. (residential real estate dependent on cash flows) and its memo items are inconsistent. M.2.a is a subset of M.2.b, which is a subset of item 6.f.","Explained"),"Pass"),"")</f>
        <v/>
      </c>
      <c r="AA41" s="60" t="str">
        <f>IF(AND(ISNUMBER(AA26),ISNUMBER(AA27),ISNUMBER(AA25)),IF(OR(AA26&gt;AA27,AA25&lt;AA26,AA25&lt;AA27),IF(ISBLANK(Checks!$D21),"FAIL - Item 6.f. (residential real estate dependent on cash flows) and its memo items are inconsistent. M.2.a is a subset of M.2.b, which is a subset of item 6.f.","Explained"),"Pass"),"")</f>
        <v/>
      </c>
    </row>
    <row r="42" spans="1:34" hidden="1" x14ac:dyDescent="0.25">
      <c r="A42" s="16"/>
      <c r="B42" s="60" t="str">
        <f>IF(AND(ISNUMBER(B30),ISNUMBER(B31),ISNUMBER(B29)),IF(OR(B30&gt;B31,B29&lt;B30,B29&lt;B31),IF(ISBLANK(Checks!$D22),"FAIL - Item 6.h. (commerial real estate dependent on cash flows) and its memo items are inconsistent. M.3.a is a subset of M.3.b, which is a subset of item 6.h.","Explained"),"Pass"),"")</f>
        <v/>
      </c>
      <c r="C42" s="60" t="str">
        <f>IF(AND(ISNUMBER(C30),ISNUMBER(C31),ISNUMBER(C29)),IF(OR(C30&gt;C31,C29&lt;C30,C29&lt;C31),IF(ISBLANK(Checks!$D22),"FAIL - Item 6.h. (commerial real estate dependent on cash flows) and its memo items are inconsistent. M.3.a is a subset of M.3.b, which is a subset of item 6.h.","Explained"),"Pass"),"")</f>
        <v/>
      </c>
      <c r="D42" s="60" t="str">
        <f>IF(AND(ISNUMBER(D30),ISNUMBER(D31),ISNUMBER(D29)),IF(OR(D30&gt;D31,D29&lt;D30,D29&lt;D31),IF(ISBLANK(Checks!$D22),"FAIL - Item 6.h. (commerial real estate dependent on cash flows) and its memo items are inconsistent. M.3.a is a subset of M.3.b, which is a subset of item 6.h.","Explained"),"Pass"),"")</f>
        <v/>
      </c>
      <c r="E42" s="60" t="str">
        <f>IF(AND(ISNUMBER(E30),ISNUMBER(E31),ISNUMBER(E29)),IF(OR(E30&gt;E31,E29&lt;E30,E29&lt;E31),IF(ISBLANK(Checks!$D22),"FAIL - Item 6.h. (commerial real estate dependent on cash flows) and its memo items are inconsistent. M.3.a is a subset of M.3.b, which is a subset of item 6.h.","Explained"),"Pass"),"")</f>
        <v/>
      </c>
      <c r="F42" s="60" t="str">
        <f>IF(AND(ISNUMBER(F30),ISNUMBER(F31),ISNUMBER(F29)),IF(OR(F30&gt;F31,F29&lt;F30,F29&lt;F31),IF(ISBLANK(Checks!$D22),"FAIL - Item 6.h. (commerial real estate dependent on cash flows) and its memo items are inconsistent. M.3.a is a subset of M.3.b, which is a subset of item 6.h.","Explained"),"Pass"),"")</f>
        <v/>
      </c>
      <c r="G42" s="60" t="str">
        <f>IF(AND(ISNUMBER(G30),ISNUMBER(G31),ISNUMBER(G29)),IF(OR(G30&gt;G31,G29&lt;G30,G29&lt;G31),IF(ISBLANK(Checks!$D22),"FAIL - Item 6.h. (commerial real estate dependent on cash flows) and its memo items are inconsistent. M.3.a is a subset of M.3.b, which is a subset of item 6.h.","Explained"),"Pass"),"")</f>
        <v/>
      </c>
      <c r="H42" s="60" t="str">
        <f>IF(AND(ISNUMBER(H30),ISNUMBER(H31),ISNUMBER(H29)),IF(OR(H30&gt;H31,H29&lt;H30,H29&lt;H31),IF(ISBLANK(Checks!$D22),"FAIL - Item 6.h. (commerial real estate dependent on cash flows) and its memo items are inconsistent. M.3.a is a subset of M.3.b, which is a subset of item 6.h.","Explained"),"Pass"),"")</f>
        <v/>
      </c>
      <c r="I42" s="60" t="str">
        <f>IF(AND(ISNUMBER(I30),ISNUMBER(I31),ISNUMBER(I29)),IF(OR(I30&gt;I31,I29&lt;I30,I29&lt;I31),IF(ISBLANK(Checks!$D22),"FAIL - Item 6.h. (commerial real estate dependent on cash flows) and its memo items are inconsistent. M.3.a is a subset of M.3.b, which is a subset of item 6.h.","Explained"),"Pass"),"")</f>
        <v/>
      </c>
      <c r="J42" s="60" t="str">
        <f>IF(AND(ISNUMBER(J30),ISNUMBER(J31),ISNUMBER(J29)),IF(OR(J30&gt;J31,J29&lt;J30,J29&lt;J31),IF(ISBLANK(Checks!$D22),"FAIL - Item 6.h. (commerial real estate dependent on cash flows) and its memo items are inconsistent. M.3.a is a subset of M.3.b, which is a subset of item 6.h.","Explained"),"Pass"),"")</f>
        <v/>
      </c>
      <c r="K42" s="60" t="str">
        <f>IF(AND(ISNUMBER(K30),ISNUMBER(K31),ISNUMBER(K29)),IF(OR(K30&gt;K31,K29&lt;K30,K29&lt;K31),IF(ISBLANK(Checks!$D22),"FAIL - Item 6.h. (commerial real estate dependent on cash flows) and its memo items are inconsistent. M.3.a is a subset of M.3.b, which is a subset of item 6.h.","Explained"),"Pass"),"")</f>
        <v/>
      </c>
      <c r="L42" s="60" t="str">
        <f>IF(AND(ISNUMBER(L30),ISNUMBER(L31),ISNUMBER(L29)),IF(OR(L30&gt;L31,L29&lt;L30,L29&lt;L31),IF(ISBLANK(Checks!$D22),"FAIL - Item 6.h. (commerial real estate dependent on cash flows) and its memo items are inconsistent. M.3.a is a subset of M.3.b, which is a subset of item 6.h.","Explained"),"Pass"),"")</f>
        <v/>
      </c>
      <c r="M42" s="60" t="str">
        <f>IF(AND(ISNUMBER(M30),ISNUMBER(M31),ISNUMBER(M29)),IF(OR(M30&gt;M31,M29&lt;M30,M29&lt;M31),IF(ISBLANK(Checks!$D22),"FAIL - Item 6.h. (commerial real estate dependent on cash flows) and its memo items are inconsistent. M.3.a is a subset of M.3.b, which is a subset of item 6.h.","Explained"),"Pass"),"")</f>
        <v/>
      </c>
      <c r="N42" s="60" t="str">
        <f>IF(AND(ISNUMBER(N30),ISNUMBER(N31),ISNUMBER(N29)),IF(OR(N30&gt;N31,N29&lt;N30,N29&lt;N31),IF(ISBLANK(Checks!$D22),"FAIL - Item 6.h. (commerial real estate dependent on cash flows) and its memo items are inconsistent. M.3.a is a subset of M.3.b, which is a subset of item 6.h.","Explained"),"Pass"),"")</f>
        <v/>
      </c>
      <c r="O42" s="60" t="str">
        <f>IF(AND(ISNUMBER(O30),ISNUMBER(O31),ISNUMBER(O29)),IF(OR(O30&gt;O31,O29&lt;O30,O29&lt;O31),IF(ISBLANK(Checks!$D22),"FAIL - Item 6.h. (commerial real estate dependent on cash flows) and its memo items are inconsistent. M.3.a is a subset of M.3.b, which is a subset of item 6.h.","Explained"),"Pass"),"")</f>
        <v/>
      </c>
      <c r="P42" s="60" t="str">
        <f>IF(AND(ISNUMBER(P30),ISNUMBER(P31),ISNUMBER(P29)),IF(OR(P30&gt;P31,P29&lt;P30,P29&lt;P31),IF(ISBLANK(Checks!$D22),"FAIL - Item 6.h. (commerial real estate dependent on cash flows) and its memo items are inconsistent. M.3.a is a subset of M.3.b, which is a subset of item 6.h.","Explained"),"Pass"),"")</f>
        <v/>
      </c>
      <c r="Q42" s="60" t="str">
        <f>IF(AND(ISNUMBER(Q30),ISNUMBER(Q31),ISNUMBER(Q29)),IF(OR(Q30&gt;Q31,Q29&lt;Q30,Q29&lt;Q31),IF(ISBLANK(Checks!$D22),"FAIL - Item 6.h. (commerial real estate dependent on cash flows) and its memo items are inconsistent. M.3.a is a subset of M.3.b, which is a subset of item 6.h.","Explained"),"Pass"),"")</f>
        <v/>
      </c>
      <c r="R42" s="60" t="str">
        <f>IF(AND(ISNUMBER(R30),ISNUMBER(R31),ISNUMBER(R29)),IF(OR(R30&gt;R31,R29&lt;R30,R29&lt;R31),IF(ISBLANK(Checks!$D22),"FAIL - Item 6.h. (commerial real estate dependent on cash flows) and its memo items are inconsistent. M.3.a is a subset of M.3.b, which is a subset of item 6.h.","Explained"),"Pass"),"")</f>
        <v/>
      </c>
      <c r="S42" s="60" t="str">
        <f>IF(AND(ISNUMBER(S30),ISNUMBER(S31),ISNUMBER(S29)),IF(OR(S30&gt;S31,S29&lt;S30,S29&lt;S31),IF(ISBLANK(Checks!$D22),"FAIL - Item 6.h. (commerial real estate dependent on cash flows) and its memo items are inconsistent. M.3.a is a subset of M.3.b, which is a subset of item 6.h.","Explained"),"Pass"),"")</f>
        <v/>
      </c>
      <c r="T42" s="60" t="str">
        <f>IF(AND(ISNUMBER(T30),ISNUMBER(T31),ISNUMBER(T29)),IF(OR(T30&gt;T31,T29&lt;T30,T29&lt;T31),IF(ISBLANK(Checks!$D22),"FAIL - Item 6.h. (commerial real estate dependent on cash flows) and its memo items are inconsistent. M.3.a is a subset of M.3.b, which is a subset of item 6.h.","Explained"),"Pass"),"")</f>
        <v/>
      </c>
      <c r="U42" s="60" t="str">
        <f>IF(AND(ISNUMBER(U30),ISNUMBER(U31),ISNUMBER(U29)),IF(OR(U30&gt;U31,U29&lt;U30,U29&lt;U31),IF(ISBLANK(Checks!$D22),"FAIL - Item 6.h. (commerial real estate dependent on cash flows) and its memo items are inconsistent. M.3.a is a subset of M.3.b, which is a subset of item 6.h.","Explained"),"Pass"),"")</f>
        <v/>
      </c>
      <c r="V42" s="60" t="str">
        <f>IF(AND(ISNUMBER(V30),ISNUMBER(V31),ISNUMBER(V29)),IF(OR(V30&gt;V31,V29&lt;V30,V29&lt;V31),IF(ISBLANK(Checks!$D22),"FAIL - Item 6.h. (commerial real estate dependent on cash flows) and its memo items are inconsistent. M.3.a is a subset of M.3.b, which is a subset of item 6.h.","Explained"),"Pass"),"")</f>
        <v/>
      </c>
      <c r="W42" s="60" t="str">
        <f>IF(AND(ISNUMBER(W30),ISNUMBER(W31),ISNUMBER(W29)),IF(OR(W30&gt;W31,W29&lt;W30,W29&lt;W31),IF(ISBLANK(Checks!$D22),"FAIL - Item 6.h. (commerial real estate dependent on cash flows) and its memo items are inconsistent. M.3.a is a subset of M.3.b, which is a subset of item 6.h.","Explained"),"Pass"),"")</f>
        <v/>
      </c>
      <c r="X42" s="60" t="str">
        <f>IF(AND(ISNUMBER(X30),ISNUMBER(X31),ISNUMBER(X29)),IF(OR(X30&gt;X31,X29&lt;X30,X29&lt;X31),IF(ISBLANK(Checks!$D22),"FAIL - Item 6.h. (commerial real estate dependent on cash flows) and its memo items are inconsistent. M.3.a is a subset of M.3.b, which is a subset of item 6.h.","Explained"),"Pass"),"")</f>
        <v/>
      </c>
      <c r="Y42" s="60" t="str">
        <f>IF(AND(ISNUMBER(Y30),ISNUMBER(Y31),ISNUMBER(Y29)),IF(OR(Y30&gt;Y31,Y29&lt;Y30,Y29&lt;Y31),IF(ISBLANK(Checks!$D22),"FAIL - Item 6.h. (commerial real estate dependent on cash flows) and its memo items are inconsistent. M.3.a is a subset of M.3.b, which is a subset of item 6.h.","Explained"),"Pass"),"")</f>
        <v/>
      </c>
      <c r="Z42" s="60" t="str">
        <f>IF(AND(ISNUMBER(Z30),ISNUMBER(Z31),ISNUMBER(Z29)),IF(OR(Z30&gt;Z31,Z29&lt;Z30,Z29&lt;Z31),IF(ISBLANK(Checks!$D22),"FAIL - Item 6.h. (commerial real estate dependent on cash flows) and its memo items are inconsistent. M.3.a is a subset of M.3.b, which is a subset of item 6.h.","Explained"),"Pass"),"")</f>
        <v/>
      </c>
      <c r="AA42" s="60" t="str">
        <f>IF(AND(ISNUMBER(AA30),ISNUMBER(AA31),ISNUMBER(AA29)),IF(OR(AA30&gt;AA31,AA29&lt;AA30,AA29&lt;AA31),IF(ISBLANK(Checks!$D22),"FAIL - Item 6.h. (commerial real estate dependent on cash flows) and its memo items are inconsistent. M.3.a is a subset of M.3.b, which is a subset of item 6.h.","Explained"),"Pass"),"")</f>
        <v/>
      </c>
    </row>
    <row r="43" spans="1:34" x14ac:dyDescent="0.25">
      <c r="A43" s="31"/>
      <c r="B43" s="31"/>
      <c r="C43" s="31"/>
      <c r="D43" s="31"/>
      <c r="E43" s="31"/>
      <c r="F43" s="31"/>
      <c r="G43" s="31"/>
      <c r="H43" s="31"/>
      <c r="I43" s="31"/>
    </row>
    <row r="44" spans="1:34" ht="23" x14ac:dyDescent="0.25">
      <c r="A44" s="155" t="s">
        <v>65</v>
      </c>
      <c r="B44" s="30"/>
      <c r="C44" s="97"/>
      <c r="D44" s="97"/>
      <c r="E44" s="97"/>
      <c r="F44" s="97"/>
      <c r="G44" s="97"/>
      <c r="H44" s="97"/>
      <c r="I44" s="97"/>
      <c r="J44" s="65"/>
    </row>
    <row r="45" spans="1:34" ht="12" customHeight="1" x14ac:dyDescent="0.25">
      <c r="A45" s="151" t="s">
        <v>66</v>
      </c>
      <c r="B45" s="293"/>
      <c r="C45" s="293"/>
      <c r="D45" s="293"/>
      <c r="E45" s="293"/>
      <c r="F45" s="293"/>
      <c r="G45" s="293"/>
      <c r="H45" s="293"/>
      <c r="I45" s="293"/>
      <c r="J45" s="65"/>
    </row>
    <row r="46" spans="1:34" x14ac:dyDescent="0.25">
      <c r="A46" s="152" t="s">
        <v>67</v>
      </c>
      <c r="B46" s="26"/>
      <c r="C46" s="70"/>
      <c r="D46" s="70"/>
      <c r="E46" s="70"/>
      <c r="F46" s="70"/>
      <c r="G46" s="70"/>
      <c r="H46" s="70"/>
      <c r="I46" s="70"/>
      <c r="J46" s="65"/>
    </row>
    <row r="47" spans="1:34" x14ac:dyDescent="0.25">
      <c r="A47" s="156" t="s">
        <v>68</v>
      </c>
      <c r="B47" s="33"/>
      <c r="C47" s="95"/>
      <c r="D47" s="95"/>
      <c r="E47" s="95"/>
      <c r="F47" s="95"/>
      <c r="G47" s="95"/>
      <c r="H47" s="95"/>
      <c r="I47" s="95"/>
      <c r="J47" s="65"/>
    </row>
    <row r="48" spans="1:34" x14ac:dyDescent="0.25">
      <c r="A48" s="158"/>
      <c r="B48" s="172"/>
      <c r="C48" s="173"/>
      <c r="D48" s="18"/>
      <c r="E48" s="173"/>
      <c r="F48" s="18"/>
      <c r="G48" s="18"/>
      <c r="H48" s="18"/>
      <c r="I48" s="18"/>
    </row>
    <row r="49" spans="1:37" ht="23" x14ac:dyDescent="0.25">
      <c r="A49" s="157"/>
      <c r="B49" s="159" t="s">
        <v>28</v>
      </c>
      <c r="C49" s="160" t="s">
        <v>69</v>
      </c>
      <c r="D49" s="134"/>
      <c r="E49" s="108" t="s">
        <v>4</v>
      </c>
      <c r="F49" s="65"/>
    </row>
    <row r="50" spans="1:37" x14ac:dyDescent="0.25">
      <c r="A50" s="153" t="s">
        <v>70</v>
      </c>
      <c r="B50" s="30"/>
      <c r="C50" s="97"/>
      <c r="D50" s="134"/>
      <c r="E50" s="174" t="str">
        <f>IF(COUNT(B46:C55)=ROWS(B46:C55)-1,IF(MIN(B46:C55)&lt;0,IF(ISBLANK(Checks!D23),"FAIL - Numbers reported cannot be negative","EXPLAINED"),"PASS"),"")</f>
        <v/>
      </c>
      <c r="F50" s="65"/>
    </row>
    <row r="51" spans="1:37" x14ac:dyDescent="0.25">
      <c r="A51" s="19" t="s">
        <v>71</v>
      </c>
      <c r="B51" s="26"/>
      <c r="C51" s="70"/>
      <c r="D51" s="134"/>
      <c r="E51" s="136" t="str">
        <f>IF(AND(ISNUMBER(B52),ISNUMBER(S34),ISNUMBER(B51)),IF(OR(B52&gt;S34,B51&lt;B52,B51&gt;S34),IF(ISBLANK(Checks!$D24),"FAIL - Memo items M.6 and M.6.a are inconsistent with Item 8, Corporate exposures with 100% risk weight. M.6.a is a subset (must be less than or equal to) of M.6, which is a subset of cell S34","Explained"),"Pass"),"")</f>
        <v/>
      </c>
      <c r="F51" s="65"/>
    </row>
    <row r="52" spans="1:37" x14ac:dyDescent="0.25">
      <c r="A52" s="154" t="s">
        <v>72</v>
      </c>
      <c r="B52" s="26"/>
      <c r="C52" s="70"/>
      <c r="D52" s="134"/>
      <c r="E52" s="135" t="str">
        <f>IF(AND(ISNUMBER(B53),ISNUMBER(S34)),IF(B53&gt;S34,IF(ISBLANK(Checks!$D25),"FAIL - Memo item M.7 is inconsistent with Item 8, Corporate exposures with 100% risk weight. M.7 is a subset of cell S34","Explained"),"Pass"),"")</f>
        <v/>
      </c>
      <c r="F52" s="65"/>
    </row>
    <row r="53" spans="1:37" x14ac:dyDescent="0.25">
      <c r="A53" s="153" t="s">
        <v>73</v>
      </c>
      <c r="B53" s="26"/>
      <c r="C53" s="70"/>
      <c r="D53" s="65"/>
      <c r="E53" s="18"/>
    </row>
    <row r="54" spans="1:37" x14ac:dyDescent="0.25">
      <c r="A54" s="153" t="s">
        <v>74</v>
      </c>
      <c r="B54" s="26"/>
      <c r="C54" s="26"/>
      <c r="D54" s="65"/>
    </row>
    <row r="55" spans="1:37" x14ac:dyDescent="0.25">
      <c r="A55" s="32" t="s">
        <v>75</v>
      </c>
      <c r="B55" s="33"/>
      <c r="C55" s="95"/>
      <c r="D55" s="65"/>
    </row>
    <row r="56" spans="1:37" x14ac:dyDescent="0.25">
      <c r="A56" s="18"/>
      <c r="B56" s="18"/>
      <c r="C56" s="18"/>
    </row>
    <row r="58" spans="1:37" x14ac:dyDescent="0.25">
      <c r="A58" s="206"/>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D58" s="31"/>
    </row>
    <row r="59" spans="1:37" ht="69" x14ac:dyDescent="0.25">
      <c r="A59" s="206" t="s">
        <v>76</v>
      </c>
      <c r="B59" s="159" t="s">
        <v>77</v>
      </c>
      <c r="C59" s="159" t="s">
        <v>78</v>
      </c>
      <c r="D59" s="159" t="s">
        <v>79</v>
      </c>
      <c r="E59" s="167">
        <v>0</v>
      </c>
      <c r="F59" s="167">
        <v>0.02</v>
      </c>
      <c r="G59" s="167">
        <v>0.04</v>
      </c>
      <c r="H59" s="167">
        <v>0.4</v>
      </c>
      <c r="I59" s="167">
        <v>0.45</v>
      </c>
      <c r="J59" s="167">
        <v>0.5</v>
      </c>
      <c r="K59" s="167">
        <v>0.55000000000000004</v>
      </c>
      <c r="L59" s="167">
        <v>0.6</v>
      </c>
      <c r="M59" s="167">
        <v>0.65</v>
      </c>
      <c r="N59" s="167">
        <v>0.7</v>
      </c>
      <c r="O59" s="167">
        <v>0.75</v>
      </c>
      <c r="P59" s="167">
        <v>0.8</v>
      </c>
      <c r="Q59" s="167">
        <v>0.85</v>
      </c>
      <c r="R59" s="167">
        <v>0.9</v>
      </c>
      <c r="S59" s="167">
        <v>0.95</v>
      </c>
      <c r="T59" s="167">
        <v>1</v>
      </c>
      <c r="U59" s="167">
        <v>1.1000000000000001</v>
      </c>
      <c r="V59" s="167">
        <v>1.25</v>
      </c>
      <c r="W59" s="167">
        <v>1.3</v>
      </c>
      <c r="X59" s="167">
        <v>1.5</v>
      </c>
      <c r="Y59" s="167">
        <v>2.5</v>
      </c>
      <c r="Z59" s="167">
        <v>6.25</v>
      </c>
      <c r="AA59" s="287">
        <v>9.375</v>
      </c>
      <c r="AB59" s="167">
        <v>12.5</v>
      </c>
      <c r="AC59" s="159" t="s">
        <v>80</v>
      </c>
      <c r="AD59" s="159" t="s">
        <v>30</v>
      </c>
      <c r="AE59" s="134"/>
      <c r="AF59" s="108" t="s">
        <v>4</v>
      </c>
      <c r="AG59" s="65"/>
    </row>
    <row r="60" spans="1:37" x14ac:dyDescent="0.25">
      <c r="A60" s="253" t="s">
        <v>81</v>
      </c>
      <c r="B60" s="242"/>
      <c r="C60" s="289">
        <v>0.1</v>
      </c>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54"/>
      <c r="AC60" s="242"/>
      <c r="AD60" s="251"/>
      <c r="AE60" s="134"/>
      <c r="AF60" s="165" t="str">
        <f>IFERROR(INDEX(AJ60:AJ76,MATCH("FAIL - Weighted sum of risk weighted asets in columns E-AB plus column AC exceeds RWA in column AD",AJ60:AJ76,0)),IFERROR(INDEX(AJ60:AJ76,MATCH("FAIL - Sum of exposures in columns E-AB does not equal credit equivalent amounts in column D",AJ60:AJ76,0)),IFERROR(INDEX(AJ60:AJ76,MATCH("EXPLAINED",AJ60:AJ76,0)),IFERROR(INDEX(AJ60:AJ76,MATCH("PASS",AJ60:AJ76,0)),""))))</f>
        <v/>
      </c>
      <c r="AG60" s="65"/>
      <c r="AJ60" s="15" t="str">
        <f t="array" ref="AJ60">IF(AND(OR(ISNUMBER(AC60),COUNT(E60:AB60)&gt;0),OR(ISNUMBER(AD60),ISNUMBER(D60))),IF(ISBLANK(Checks!D$26),IF(OR(ROUND(SUM(E60:AB60),0)=ROUND(D60,0),AC60&gt;0),IF(ROUND(SUMPRODUCT(E60:AB60*E$59:AB$59)+AC60,0)=ROUND(AD60,0),"PASS","FAIL - Weighted sum of risk weighted asets in columns E-AB plus column AC exceeds RWA in column AD"),"FAIL - Sum of exposures in columns E-AB does not equal credit equivalent amounts in column D"),"Explained"),"")</f>
        <v/>
      </c>
      <c r="AK60" s="15" t="str">
        <f>IF(AND(ISNUMBER(B60),ISNUMBER(C60),ISNUMBER(D60)),IF(ROUND(B60*C60,0)=ROUND(D60,0),"PASS",IF(ISBLANK(Checks!D$27),"FAIL - Face value and credit equivalent amount are not consistent with CCF in column C","EXPLAINED")),"")</f>
        <v/>
      </c>
    </row>
    <row r="61" spans="1:37" x14ac:dyDescent="0.25">
      <c r="A61" s="255" t="s">
        <v>82</v>
      </c>
      <c r="B61" s="245"/>
      <c r="C61" s="290">
        <v>0.4</v>
      </c>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64"/>
      <c r="AC61" s="245"/>
      <c r="AD61" s="248"/>
      <c r="AE61" s="134"/>
      <c r="AF61" s="136" t="str">
        <f>IFERROR(INDEX(AK60:AK76,MATCH("FAIL - Face value and credit equivalent amount are not consistent with CCF in column C",AK60:AK76,0)),IFERROR(INDEX(AK60:AK76,MATCH("EXPLAINED",AK60:AK76,0)),IFERROR(INDEX(AK60:AK76,MATCH("PASS",AK60:AK76,0)),"")))</f>
        <v/>
      </c>
      <c r="AG61" s="65"/>
      <c r="AJ61" s="15" t="str">
        <f t="array" ref="AJ61">IF(AND(OR(ISNUMBER(AC61),COUNT(E61:AB61)&gt;0),OR(ISNUMBER(AD61),ISNUMBER(D61))),IF(ISBLANK(Checks!D$26),IF(OR(ROUND(SUM(E61:AB61),0)=ROUND(D61,0),AC61&gt;0),IF(ROUND(SUMPRODUCT(E61:AB61*E$59:AB$59)+AC61,0)=ROUND(AD61,0),"PASS","FAIL - Weighted sum of risk weighted asets in columns E-AB plus column AC exceeds RWA in column AD"),"FAIL - Sum of exposures in columns E-AB does not equal credit equivalent amounts in column D"),"Explained"),"")</f>
        <v/>
      </c>
      <c r="AK61" s="15" t="str">
        <f>IF(AND(ISNUMBER(B61),ISNUMBER(C61),ISNUMBER(D61)),IF(ROUND(B61*C61,0)=ROUND(D61,0),"PASS",IF(ISBLANK(Checks!D$27),"FAIL - Face value and credit equivalent amount are not consistent with CCF in column C","EXPLAINED")),"")</f>
        <v/>
      </c>
    </row>
    <row r="62" spans="1:37" x14ac:dyDescent="0.25">
      <c r="A62" s="256" t="s">
        <v>83</v>
      </c>
      <c r="B62" s="245"/>
      <c r="C62" s="290">
        <v>0.2</v>
      </c>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64"/>
      <c r="AC62" s="245"/>
      <c r="AD62" s="248"/>
      <c r="AE62" s="134"/>
      <c r="AF62" s="74" t="str">
        <f>IF(COUNT(B60:B76)=ROWS(B60:B76),IF(MIN(B60:B76)&lt;0,IF(ISBLANK(Checks!D28),"FAIL - Face values cannot be negative","EXPLAINED"),"PASS"),"")</f>
        <v/>
      </c>
      <c r="AG62" s="65"/>
      <c r="AJ62" s="15" t="str">
        <f t="array" ref="AJ62">IF(AND(OR(ISNUMBER(AC62),COUNT(E62:AB62)&gt;0),OR(ISNUMBER(AD62),ISNUMBER(D62))),IF(ISBLANK(Checks!D$26),IF(OR(ROUND(SUM(E62:AB62),0)=ROUND(D62,0),AC62&gt;0),IF(ROUND(SUMPRODUCT(E62:AB62*E$59:AB$59)+AC62,0)=ROUND(AD62,0),"PASS","FAIL - Weighted sum of risk weighted asets in columns E-AB plus column AC exceeds RWA in column AD"),"FAIL - Sum of exposures in columns E-AB does not equal credit equivalent amounts in column D"),"Explained"),"")</f>
        <v/>
      </c>
      <c r="AK62" s="15" t="str">
        <f>IF(AND(ISNUMBER(B62),ISNUMBER(C62),ISNUMBER(D62)),IF(ROUND(B62*C62,0)=ROUND(D62,0),"PASS",IF(ISBLANK(Checks!D$27),"FAIL - Face value and credit equivalent amount are not consistent with CCF in column C","EXPLAINED")),"")</f>
        <v/>
      </c>
    </row>
    <row r="63" spans="1:37" ht="23" x14ac:dyDescent="0.25">
      <c r="A63" s="256" t="s">
        <v>84</v>
      </c>
      <c r="B63" s="245"/>
      <c r="C63" s="290">
        <v>0.5</v>
      </c>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64"/>
      <c r="AC63" s="245"/>
      <c r="AD63" s="248"/>
      <c r="AE63" s="134"/>
      <c r="AF63" s="170" t="str">
        <f>IF(COUNT(D60:AD76)&gt;0,IF(MIN(D60:AD76)&lt;0,IF(ISBLANK(Checks!D29),"FAIL - Values in table cannot be negative","EXPLAINED"),"PASS"),"")</f>
        <v/>
      </c>
      <c r="AG63" s="65"/>
      <c r="AJ63" s="15" t="str">
        <f t="array" ref="AJ63">IF(AND(OR(ISNUMBER(AC63),COUNT(E63:AB63)&gt;0),OR(ISNUMBER(AD63),ISNUMBER(D63))),IF(ISBLANK(Checks!D$26),IF(OR(ROUND(SUM(E63:AB63),0)=ROUND(D63,0),AC63&gt;0),IF(ROUND(SUMPRODUCT(E63:AB63*E$59:AB$59)+AC63,0)=ROUND(AD63,0),"PASS","FAIL - Weighted sum of risk weighted asets in columns E-AB plus column AC exceeds RWA in column AD"),"FAIL - Sum of exposures in columns E-AB does not equal credit equivalent amounts in column D"),"Explained"),"")</f>
        <v/>
      </c>
      <c r="AK63" s="15" t="str">
        <f>IF(AND(ISNUMBER(B63),ISNUMBER(C63),ISNUMBER(D63)),IF(ROUND(B63*C63,0)=ROUND(D63,0),"PASS",IF(ISBLANK(Checks!D$27),"FAIL - Face value and credit equivalent amount are not consistent with CCF in column C","EXPLAINED")),"")</f>
        <v/>
      </c>
    </row>
    <row r="64" spans="1:37" x14ac:dyDescent="0.25">
      <c r="A64" s="256" t="s">
        <v>85</v>
      </c>
      <c r="B64" s="245"/>
      <c r="C64" s="290">
        <v>0.5</v>
      </c>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64"/>
      <c r="AC64" s="245"/>
      <c r="AD64" s="248"/>
      <c r="AE64" s="65"/>
      <c r="AF64" s="18"/>
      <c r="AJ64" s="15" t="str">
        <f t="array" ref="AJ64">IF(AND(OR(ISNUMBER(AC64),COUNT(E64:AB64)&gt;0),OR(ISNUMBER(AD64),ISNUMBER(D64))),IF(ISBLANK(Checks!D$26),IF(OR(ROUND(SUM(E64:AB64),0)=ROUND(D64,0),AC64&gt;0),IF(ROUND(SUMPRODUCT(E64:AB64*E$59:AB$59)+AC64,0)=ROUND(AD64,0),"PASS","FAIL - Weighted sum of risk weighted asets in columns E-AB plus column AC exceeds RWA in column AD"),"FAIL - Sum of exposures in columns E-AB does not equal credit equivalent amounts in column D"),"Explained"),"")</f>
        <v/>
      </c>
      <c r="AK64" s="15" t="str">
        <f>IF(AND(ISNUMBER(B64),ISNUMBER(C64),ISNUMBER(D64)),IF(ROUND(B64*C64,0)=ROUND(D64,0),"PASS",IF(ISBLANK(Checks!D$27),"FAIL - Face value and credit equivalent amount are not consistent with CCF in column C","EXPLAINED")),"")</f>
        <v/>
      </c>
    </row>
    <row r="65" spans="1:37" x14ac:dyDescent="0.25">
      <c r="A65" s="256" t="s">
        <v>86</v>
      </c>
      <c r="B65" s="245"/>
      <c r="C65" s="290">
        <v>1</v>
      </c>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64"/>
      <c r="AC65" s="245"/>
      <c r="AD65" s="248"/>
      <c r="AE65" s="65"/>
      <c r="AJ65" s="15" t="str">
        <f t="array" ref="AJ65">IF(AND(OR(ISNUMBER(AC65),COUNT(E65:AB65)&gt;0),OR(ISNUMBER(AD65),ISNUMBER(D65))),IF(ISBLANK(Checks!D$26),IF(OR(ROUND(SUM(E65:AB65),0)=ROUND(D65,0),AC65&gt;0),IF(ROUND(SUMPRODUCT(E65:AB65*E$59:AB$59)+AC65,0)=ROUND(AD65,0),"PASS","FAIL - Weighted sum of risk weighted asets in columns E-AB plus column AC exceeds RWA in column AD"),"FAIL - Sum of exposures in columns E-AB does not equal credit equivalent amounts in column D"),"Explained"),"")</f>
        <v/>
      </c>
      <c r="AK65" s="15" t="str">
        <f>IF(AND(ISNUMBER(B65),ISNUMBER(C65),ISNUMBER(D65)),IF(ROUND(B65*C65,0)=ROUND(D65,0),"PASS",IF(ISBLANK(Checks!D$27),"FAIL - Face value and credit equivalent amount are not consistent with CCF in column C","EXPLAINED")),"")</f>
        <v/>
      </c>
    </row>
    <row r="66" spans="1:37" x14ac:dyDescent="0.25">
      <c r="A66" s="256" t="s">
        <v>87</v>
      </c>
      <c r="B66" s="245"/>
      <c r="C66" s="290">
        <v>1</v>
      </c>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64"/>
      <c r="AC66" s="245"/>
      <c r="AD66" s="248"/>
      <c r="AE66" s="65"/>
      <c r="AJ66" s="15" t="str">
        <f t="array" ref="AJ66">IF(AND(OR(ISNUMBER(AC66),COUNT(E66:AB66)&gt;0),OR(ISNUMBER(AD66),ISNUMBER(D66))),IF(ISBLANK(Checks!D$26),IF(OR(ROUND(SUM(E66:AB66),0)=ROUND(D66,0),AC66&gt;0),IF(ROUND(SUMPRODUCT(E66:AB66*E$59:AB$59)+AC66,0)=ROUND(AD66,0),"PASS","FAIL - Weighted sum of risk weighted asets in columns E-AB plus column AC exceeds RWA in column AD"),"FAIL - Sum of exposures in columns E-AB does not equal credit equivalent amounts in column D"),"Explained"),"")</f>
        <v/>
      </c>
      <c r="AK66" s="15" t="str">
        <f>IF(AND(ISNUMBER(B66),ISNUMBER(C66),ISNUMBER(D66)),IF(ROUND(B66*C66,0)=ROUND(D66,0),"PASS",IF(ISBLANK(Checks!D$27),"FAIL - Face value and credit equivalent amount are not consistent with CCF in column C","EXPLAINED")),"")</f>
        <v/>
      </c>
    </row>
    <row r="67" spans="1:37" x14ac:dyDescent="0.25">
      <c r="A67" s="256" t="s">
        <v>88</v>
      </c>
      <c r="B67" s="245"/>
      <c r="C67" s="290">
        <v>1</v>
      </c>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64"/>
      <c r="AC67" s="245"/>
      <c r="AD67" s="248"/>
      <c r="AE67" s="65"/>
      <c r="AJ67" s="15" t="str">
        <f t="array" ref="AJ67">IF(AND(OR(ISNUMBER(AC67),COUNT(E67:AB67)&gt;0),OR(ISNUMBER(AD67),ISNUMBER(D67))),IF(ISBLANK(Checks!D$26),IF(OR(ROUND(SUM(E67:AB67),0)=ROUND(D67,0),AC67&gt;0),IF(ROUND(SUMPRODUCT(E67:AB67*E$59:AB$59)+AC67,0)=ROUND(AD67,0),"PASS","FAIL - Weighted sum of risk weighted asets in columns E-AB plus column AC exceeds RWA in column AD"),"FAIL - Sum of exposures in columns E-AB does not equal credit equivalent amounts in column D"),"Explained"),"")</f>
        <v/>
      </c>
      <c r="AK67" s="15" t="str">
        <f>IF(AND(ISNUMBER(B67),ISNUMBER(C67),ISNUMBER(D67)),IF(ROUND(B67*C67,0)=ROUND(D67,0),"PASS",IF(ISBLANK(Checks!D$27),"FAIL - Face value and credit equivalent amount are not consistent with CCF in column C","EXPLAINED")),"")</f>
        <v/>
      </c>
    </row>
    <row r="68" spans="1:37" x14ac:dyDescent="0.25">
      <c r="A68" s="256" t="s">
        <v>89</v>
      </c>
      <c r="B68" s="245"/>
      <c r="C68" s="290">
        <v>1</v>
      </c>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64"/>
      <c r="AC68" s="245"/>
      <c r="AD68" s="248"/>
      <c r="AE68" s="65"/>
      <c r="AJ68" s="15" t="str">
        <f t="array" ref="AJ68">IF(AND(OR(ISNUMBER(AC68),COUNT(E68:AB68)&gt;0),OR(ISNUMBER(AD68),ISNUMBER(D68))),IF(ISBLANK(Checks!D$26),IF(OR(ROUND(SUM(E68:AB68),0)=ROUND(D68,0),AC68&gt;0),IF(ROUND(SUMPRODUCT(E68:AB68*E$59:AB$59)+AC68,0)=ROUND(AD68,0),"PASS","FAIL - Weighted sum of risk weighted asets in columns E-AB plus column AC exceeds RWA in column AD"),"FAIL - Sum of exposures in columns E-AB does not equal credit equivalent amounts in column D"),"Explained"),"")</f>
        <v/>
      </c>
      <c r="AK68" s="15" t="str">
        <f>IF(AND(ISNUMBER(B68),ISNUMBER(C68),ISNUMBER(D68)),IF(ROUND(B68*C68,0)=ROUND(D68,0),"PASS",IF(ISBLANK(Checks!D$27),"FAIL - Face value and credit equivalent amount are not consistent with CCF in column C","EXPLAINED")),"")</f>
        <v/>
      </c>
    </row>
    <row r="69" spans="1:37" x14ac:dyDescent="0.25">
      <c r="A69" s="256" t="s">
        <v>90</v>
      </c>
      <c r="B69" s="245"/>
      <c r="C69" s="290">
        <v>1</v>
      </c>
      <c r="D69" s="245"/>
      <c r="E69" s="245"/>
      <c r="F69" s="245"/>
      <c r="G69" s="245"/>
      <c r="H69" s="245"/>
      <c r="I69" s="245"/>
      <c r="J69" s="245"/>
      <c r="K69" s="245"/>
      <c r="L69" s="245"/>
      <c r="M69" s="245"/>
      <c r="N69" s="245"/>
      <c r="O69" s="245"/>
      <c r="P69" s="245"/>
      <c r="Q69" s="245"/>
      <c r="R69" s="245"/>
      <c r="S69" s="245"/>
      <c r="T69" s="245"/>
      <c r="U69" s="245"/>
      <c r="V69" s="245"/>
      <c r="W69" s="245"/>
      <c r="X69" s="245"/>
      <c r="Y69" s="245"/>
      <c r="Z69" s="245"/>
      <c r="AA69" s="245"/>
      <c r="AB69" s="264"/>
      <c r="AC69" s="245"/>
      <c r="AD69" s="248"/>
      <c r="AE69" s="65"/>
      <c r="AJ69" s="15" t="str">
        <f t="array" ref="AJ69">IF(AND(OR(ISNUMBER(AC69),COUNT(E69:AB69)&gt;0),OR(ISNUMBER(AD69),ISNUMBER(D69))),IF(ISBLANK(Checks!D$26),IF(OR(ROUND(SUM(E69:AB69),0)=ROUND(D69,0),AC69&gt;0),IF(ROUND(SUMPRODUCT(E69:AB69*E$59:AB$59)+AC69,0)=ROUND(AD69,0),"PASS","FAIL - Weighted sum of risk weighted asets in columns E-AB plus column AC exceeds RWA in column AD"),"FAIL - Sum of exposures in columns E-AB does not equal credit equivalent amounts in column D"),"Explained"),"")</f>
        <v/>
      </c>
      <c r="AK69" s="15" t="str">
        <f>IF(AND(ISNUMBER(B69),ISNUMBER(C69),ISNUMBER(D69)),IF(ROUND(B69*C69,0)=ROUND(D69,0),"PASS",IF(ISBLANK(Checks!D$27),"FAIL - Face value and credit equivalent amount are not consistent with CCF in column C","EXPLAINED")),"")</f>
        <v/>
      </c>
    </row>
    <row r="70" spans="1:37" x14ac:dyDescent="0.25">
      <c r="A70" s="256" t="s">
        <v>91</v>
      </c>
      <c r="B70" s="245"/>
      <c r="C70" s="290">
        <v>1</v>
      </c>
      <c r="D70" s="245"/>
      <c r="E70" s="245"/>
      <c r="F70" s="245"/>
      <c r="G70" s="245"/>
      <c r="H70" s="245"/>
      <c r="I70" s="245"/>
      <c r="J70" s="245"/>
      <c r="K70" s="245"/>
      <c r="L70" s="245"/>
      <c r="M70" s="245"/>
      <c r="N70" s="245"/>
      <c r="O70" s="245"/>
      <c r="P70" s="245"/>
      <c r="Q70" s="245"/>
      <c r="R70" s="245"/>
      <c r="S70" s="245"/>
      <c r="T70" s="245"/>
      <c r="U70" s="245"/>
      <c r="V70" s="245"/>
      <c r="W70" s="245"/>
      <c r="X70" s="245"/>
      <c r="Y70" s="245"/>
      <c r="Z70" s="245"/>
      <c r="AA70" s="245"/>
      <c r="AB70" s="264"/>
      <c r="AC70" s="245"/>
      <c r="AD70" s="248"/>
      <c r="AE70" s="65"/>
      <c r="AJ70" s="15" t="str">
        <f t="array" ref="AJ70">IF(AND(OR(ISNUMBER(AC70),COUNT(E70:AB70)&gt;0),OR(ISNUMBER(AD70),ISNUMBER(D70))),IF(ISBLANK(Checks!D$26),IF(OR(ROUND(SUM(E70:AB70),0)=ROUND(D70,0),AC70&gt;0),IF(ROUND(SUMPRODUCT(E70:AB70*E$59:AB$59)+AC70,0)=ROUND(AD70,0),"PASS","FAIL - Weighted sum of risk weighted asets in columns E-AB plus column AC exceeds RWA in column AD"),"FAIL - Sum of exposures in columns E-AB does not equal credit equivalent amounts in column D"),"Explained"),"")</f>
        <v/>
      </c>
      <c r="AK70" s="15" t="str">
        <f>IF(AND(ISNUMBER(B70),ISNUMBER(C70),ISNUMBER(D70)),IF(ROUND(B70*C70,0)=ROUND(D70,0),"PASS",IF(ISBLANK(Checks!D$27),"FAIL - Face value and credit equivalent amount are not consistent with CCF in column C","EXPLAINED")),"")</f>
        <v/>
      </c>
    </row>
    <row r="71" spans="1:37" x14ac:dyDescent="0.25">
      <c r="A71" s="256" t="s">
        <v>92</v>
      </c>
      <c r="B71" s="245"/>
      <c r="C71" s="290">
        <v>1</v>
      </c>
      <c r="D71" s="245"/>
      <c r="E71" s="245"/>
      <c r="F71" s="245"/>
      <c r="G71" s="245"/>
      <c r="H71" s="245"/>
      <c r="I71" s="245"/>
      <c r="J71" s="245"/>
      <c r="K71" s="245"/>
      <c r="L71" s="245"/>
      <c r="M71" s="245"/>
      <c r="N71" s="245"/>
      <c r="O71" s="245"/>
      <c r="P71" s="245"/>
      <c r="Q71" s="245"/>
      <c r="R71" s="245"/>
      <c r="S71" s="245"/>
      <c r="T71" s="245"/>
      <c r="U71" s="245"/>
      <c r="V71" s="245"/>
      <c r="W71" s="245"/>
      <c r="X71" s="245"/>
      <c r="Y71" s="245"/>
      <c r="Z71" s="245"/>
      <c r="AA71" s="245"/>
      <c r="AB71" s="264"/>
      <c r="AC71" s="245"/>
      <c r="AD71" s="248"/>
      <c r="AE71" s="65"/>
      <c r="AJ71" s="15" t="str">
        <f t="array" ref="AJ71">IF(AND(OR(ISNUMBER(AC71),COUNT(E71:AB71)&gt;0),OR(ISNUMBER(AD71),ISNUMBER(D71))),IF(ISBLANK(Checks!D$26),IF(OR(ROUND(SUM(E71:AB71),0)=ROUND(D71,0),AC71&gt;0),IF(ROUND(SUMPRODUCT(E71:AB71*E$59:AB$59)+AC71,0)=ROUND(AD71,0),"PASS","FAIL - Weighted sum of risk weighted asets in columns E-AB plus column AC exceeds RWA in column AD"),"FAIL - Sum of exposures in columns E-AB does not equal credit equivalent amounts in column D"),"Explained"),"")</f>
        <v/>
      </c>
      <c r="AK71" s="15" t="str">
        <f>IF(AND(ISNUMBER(B71),ISNUMBER(C71),ISNUMBER(D71)),IF(ROUND(B71*C71,0)=ROUND(D71,0),"PASS",IF(ISBLANK(Checks!D$27),"FAIL - Face value and credit equivalent amount are not consistent with CCF in column C","EXPLAINED")),"")</f>
        <v/>
      </c>
    </row>
    <row r="72" spans="1:37" x14ac:dyDescent="0.25">
      <c r="A72" s="256" t="s">
        <v>93</v>
      </c>
      <c r="B72" s="288"/>
      <c r="C72" s="22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64"/>
      <c r="AC72" s="245"/>
      <c r="AD72" s="248"/>
      <c r="AE72" s="65"/>
      <c r="AJ72" s="15" t="str">
        <f t="array" ref="AJ72">IF(AND(OR(ISNUMBER(AC72),COUNT(E72:AB72)&gt;0),OR(ISNUMBER(AD72),ISNUMBER(D72))),IF(ISBLANK(Checks!D$26),IF(OR(ROUND(SUM(E72:AB72),0)=ROUND(D72,0),AC72&gt;0),IF(ROUND(SUMPRODUCT(E72:AB72*E$59:AB$59)+AC72,0)=ROUND(AD72,0),"PASS","FAIL - Weighted sum of risk weighted asets in columns E-AB plus column AC exceeds RWA in column AD"),"FAIL - Sum of exposures in columns E-AB does not equal credit equivalent amounts in column D"),"Explained"),"")</f>
        <v/>
      </c>
      <c r="AK72" s="15" t="str">
        <f>IF(AND(ISNUMBER(B72),ISNUMBER(C72),ISNUMBER(D72)),IF(ROUND(B72*C72,0)=ROUND(D72,0),"PASS",IF(ISBLANK(Checks!D$27),"FAIL - Face value and credit equivalent amount are not consistent with CCF in column C","EXPLAINED")),"")</f>
        <v/>
      </c>
    </row>
    <row r="73" spans="1:37" x14ac:dyDescent="0.25">
      <c r="A73" s="256" t="s">
        <v>94</v>
      </c>
      <c r="B73" s="288"/>
      <c r="C73" s="225"/>
      <c r="D73" s="245"/>
      <c r="E73" s="245"/>
      <c r="F73" s="245"/>
      <c r="G73" s="245"/>
      <c r="H73" s="245"/>
      <c r="I73" s="245"/>
      <c r="J73" s="245"/>
      <c r="K73" s="245"/>
      <c r="L73" s="245"/>
      <c r="M73" s="245"/>
      <c r="N73" s="245"/>
      <c r="O73" s="245"/>
      <c r="P73" s="245"/>
      <c r="Q73" s="245"/>
      <c r="R73" s="245"/>
      <c r="S73" s="245"/>
      <c r="T73" s="245"/>
      <c r="U73" s="245"/>
      <c r="V73" s="245"/>
      <c r="W73" s="245"/>
      <c r="X73" s="245"/>
      <c r="Y73" s="245"/>
      <c r="Z73" s="245"/>
      <c r="AA73" s="245"/>
      <c r="AB73" s="264"/>
      <c r="AC73" s="245"/>
      <c r="AD73" s="248"/>
      <c r="AE73" s="65"/>
      <c r="AJ73" s="15" t="str">
        <f t="array" ref="AJ73">IF(AND(OR(ISNUMBER(AC73),COUNT(E73:AB73)&gt;0),OR(ISNUMBER(AD73),ISNUMBER(D73))),IF(ISBLANK(Checks!D$26),IF(OR(ROUND(SUM(E73:AB73),0)=ROUND(D73,0),AC73&gt;0),IF(ROUND(SUMPRODUCT(E73:AB73*E$59:AB$59)+AC73,0)=ROUND(AD73,0),"PASS","FAIL - Weighted sum of risk weighted asets in columns E-AB plus column AC exceeds RWA in column AD"),"FAIL - Sum of exposures in columns E-AB does not equal credit equivalent amounts in column D"),"Explained"),"")</f>
        <v/>
      </c>
      <c r="AK73" s="15" t="str">
        <f>IF(AND(ISNUMBER(B73),ISNUMBER(C73),ISNUMBER(D73)),IF(ROUND(B73*C73,0)=ROUND(D73,0),"PASS",IF(ISBLANK(Checks!D$27),"FAIL - Face value and credit equivalent amount are not consistent with CCF in column C","EXPLAINED")),"")</f>
        <v/>
      </c>
    </row>
    <row r="74" spans="1:37" x14ac:dyDescent="0.25">
      <c r="A74" s="256" t="s">
        <v>95</v>
      </c>
      <c r="B74" s="245"/>
      <c r="C74" s="225"/>
      <c r="D74" s="288"/>
      <c r="E74" s="288"/>
      <c r="F74" s="288"/>
      <c r="G74" s="288"/>
      <c r="H74" s="288"/>
      <c r="I74" s="288"/>
      <c r="J74" s="288"/>
      <c r="K74" s="288"/>
      <c r="L74" s="288"/>
      <c r="M74" s="288"/>
      <c r="N74" s="288"/>
      <c r="O74" s="288"/>
      <c r="P74" s="288"/>
      <c r="Q74" s="288"/>
      <c r="R74" s="288"/>
      <c r="S74" s="288"/>
      <c r="T74" s="288"/>
      <c r="U74" s="288"/>
      <c r="V74" s="288"/>
      <c r="W74" s="288"/>
      <c r="X74" s="288"/>
      <c r="Y74" s="288"/>
      <c r="Z74" s="288"/>
      <c r="AA74" s="288"/>
      <c r="AB74" s="264"/>
      <c r="AC74" s="245"/>
      <c r="AD74" s="248"/>
      <c r="AE74" s="65"/>
      <c r="AJ74" s="15" t="str">
        <f t="array" ref="AJ74">IF(AND(OR(ISNUMBER(AC74),COUNT(E74:AB74)&gt;0),OR(ISNUMBER(AD74),ISNUMBER(D74))),IF(ISBLANK(Checks!D$26),IF(OR(ROUND(SUM(E74:AB74),0)=ROUND(D74,0),AC74&gt;0),IF(ROUND(SUMPRODUCT(E74:AB74*E$59:AB$59)+AC74,0)=ROUND(AD74,0),"PASS","FAIL - Weighted sum of risk weighted asets in columns E-AB plus column AC exceeds RWA in column AD"),"FAIL - Sum of exposures in columns E-AB does not equal credit equivalent amounts in column D"),"Explained"),"")</f>
        <v/>
      </c>
      <c r="AK74" s="15" t="str">
        <f>IF(AND(ISNUMBER(B74),ISNUMBER(C74),ISNUMBER(D74)),IF(ROUND(B74*C74,0)=ROUND(D74,0),"PASS",IF(ISBLANK(Checks!D$27),"FAIL - Face value and credit equivalent amount are not consistent with CCF in column C","EXPLAINED")),"")</f>
        <v/>
      </c>
    </row>
    <row r="75" spans="1:37" x14ac:dyDescent="0.25">
      <c r="A75" s="256" t="s">
        <v>96</v>
      </c>
      <c r="B75" s="245"/>
      <c r="C75" s="225"/>
      <c r="D75" s="288"/>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8"/>
      <c r="AE75" s="65"/>
      <c r="AJ75" s="15" t="str">
        <f t="array" ref="AJ75">IF(AND(OR(ISNUMBER(AC75),COUNT(E75:AB75)&gt;0),OR(ISNUMBER(AD75),ISNUMBER(D75))),IF(ISBLANK(Checks!D$26),IF(OR(ROUND(SUM(E75:AB75),0)=ROUND(D75,0),AC75&gt;0),IF(ROUND(SUMPRODUCT(E75:AB75*E$59:AB$59)+AC75,0)=ROUND(AD75,0),"PASS","FAIL - Weighted sum of risk weighted asets in columns E-AB plus column AC exceeds RWA in column AD"),"FAIL - Sum of exposures in columns E-AB does not equal credit equivalent amounts in column D"),"Explained"),"")</f>
        <v/>
      </c>
      <c r="AK75" s="15" t="str">
        <f>IF(AND(ISNUMBER(B75),ISNUMBER(C75),ISNUMBER(D75)),IF(ROUND(B75*C75,0)=ROUND(D75,0),"PASS",IF(ISBLANK(Checks!D$27),"FAIL - Face value and credit equivalent amount are not consistent with CCF in column C","EXPLAINED")),"")</f>
        <v/>
      </c>
    </row>
    <row r="76" spans="1:37" ht="23" x14ac:dyDescent="0.25">
      <c r="A76" s="257" t="s">
        <v>97</v>
      </c>
      <c r="B76" s="291"/>
      <c r="C76" s="291"/>
      <c r="D76" s="291"/>
      <c r="E76" s="258"/>
      <c r="F76" s="258"/>
      <c r="G76" s="258"/>
      <c r="H76" s="258"/>
      <c r="I76" s="258"/>
      <c r="J76" s="258"/>
      <c r="K76" s="258"/>
      <c r="L76" s="258"/>
      <c r="M76" s="258"/>
      <c r="N76" s="258"/>
      <c r="O76" s="258"/>
      <c r="P76" s="258"/>
      <c r="Q76" s="258"/>
      <c r="R76" s="258"/>
      <c r="S76" s="258"/>
      <c r="T76" s="258"/>
      <c r="U76" s="258"/>
      <c r="V76" s="258"/>
      <c r="W76" s="258"/>
      <c r="X76" s="258"/>
      <c r="Y76" s="258"/>
      <c r="Z76" s="258"/>
      <c r="AA76" s="258"/>
      <c r="AB76" s="258"/>
      <c r="AC76" s="258"/>
      <c r="AD76" s="250"/>
      <c r="AE76" s="65"/>
      <c r="AJ76" s="15" t="str">
        <f t="array" ref="AJ76">IF(AND(OR(ISNUMBER(AC76),COUNT(E76:AB76)&gt;0),OR(ISNUMBER(AD76),ISNUMBER(D76))),IF(ISBLANK(Checks!D$26),IF(OR(ROUND(SUM(E76:AB76),0)=ROUND(D76,0),AC76&gt;0),IF(ROUND(SUMPRODUCT(E76:AB76*E$59:AB$59)+AC76,0)=ROUND(AD76,0),"PASS","FAIL - Weighted sum of risk weighted asets in columns E-AB plus column AC exceeds RWA in column AD"),"FAIL - Sum of exposures in columns E-AB does not equal credit equivalent amounts in column D"),"Explained"),"")</f>
        <v/>
      </c>
      <c r="AK76" s="15" t="str">
        <f>IF(AND(ISNUMBER(B76),ISNUMBER(C76),ISNUMBER(D76)),IF(ROUND(B76*C76,0)=ROUND(D76,0),"PASS",IF(ISBLANK(Checks!D$27),"FAIL - Face value and credit equivalent amount are not consistent with CCF in column C","EXPLAINED")),"")</f>
        <v/>
      </c>
    </row>
    <row r="77" spans="1:37" x14ac:dyDescent="0.25">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row>
    <row r="78" spans="1:37" x14ac:dyDescent="0.25">
      <c r="A78" s="31"/>
      <c r="B78" s="31"/>
      <c r="C78" s="31"/>
    </row>
    <row r="79" spans="1:37" ht="34.5" x14ac:dyDescent="0.25">
      <c r="A79" s="238"/>
      <c r="B79" s="159" t="s">
        <v>79</v>
      </c>
      <c r="C79" s="160" t="s">
        <v>69</v>
      </c>
      <c r="D79" s="65"/>
    </row>
    <row r="80" spans="1:37" x14ac:dyDescent="0.25">
      <c r="A80" s="241" t="s">
        <v>98</v>
      </c>
      <c r="B80" s="242"/>
      <c r="C80" s="243"/>
      <c r="D80" s="65"/>
    </row>
    <row r="81" spans="1:4" x14ac:dyDescent="0.25">
      <c r="A81" s="244" t="s">
        <v>99</v>
      </c>
      <c r="B81" s="245"/>
      <c r="C81" s="225"/>
      <c r="D81" s="65"/>
    </row>
    <row r="82" spans="1:4" x14ac:dyDescent="0.25">
      <c r="A82" s="246" t="s">
        <v>100</v>
      </c>
      <c r="B82" s="245"/>
      <c r="C82" s="225"/>
      <c r="D82" s="65"/>
    </row>
    <row r="83" spans="1:4" ht="12" customHeight="1" x14ac:dyDescent="0.25">
      <c r="A83" s="247" t="s">
        <v>101</v>
      </c>
      <c r="B83" s="245"/>
      <c r="C83" s="248"/>
      <c r="D83" s="65"/>
    </row>
    <row r="84" spans="1:4" x14ac:dyDescent="0.25">
      <c r="A84" s="247" t="s">
        <v>102</v>
      </c>
      <c r="B84" s="223"/>
      <c r="C84" s="248"/>
      <c r="D84" s="65"/>
    </row>
    <row r="85" spans="1:4" x14ac:dyDescent="0.25">
      <c r="A85" s="247" t="s">
        <v>103</v>
      </c>
      <c r="B85" s="223"/>
      <c r="C85" s="248"/>
      <c r="D85" s="65"/>
    </row>
    <row r="86" spans="1:4" ht="23" x14ac:dyDescent="0.25">
      <c r="A86" s="249" t="s">
        <v>104</v>
      </c>
      <c r="B86" s="232"/>
      <c r="C86" s="250"/>
      <c r="D86" s="65"/>
    </row>
    <row r="87" spans="1:4" x14ac:dyDescent="0.25">
      <c r="A87" s="240"/>
      <c r="B87" s="212"/>
      <c r="C87" s="239"/>
      <c r="D87" s="65"/>
    </row>
    <row r="88" spans="1:4" x14ac:dyDescent="0.25">
      <c r="A88" s="241" t="s">
        <v>105</v>
      </c>
      <c r="B88" s="251"/>
      <c r="C88" s="78"/>
    </row>
    <row r="89" spans="1:4" x14ac:dyDescent="0.25">
      <c r="A89" s="252" t="s">
        <v>106</v>
      </c>
      <c r="B89" s="250"/>
      <c r="C89" s="65"/>
    </row>
    <row r="90" spans="1:4" x14ac:dyDescent="0.25">
      <c r="A90" s="18"/>
      <c r="B90" s="18"/>
    </row>
  </sheetData>
  <sheetProtection password="AFA5" sheet="1"/>
  <mergeCells count="1">
    <mergeCell ref="B45:I45"/>
  </mergeCells>
  <conditionalFormatting sqref="E50:E52">
    <cfRule type="beginsWith" dxfId="16" priority="5" operator="beginsWith" text="FAIL">
      <formula>LEFT(E50,LEN("FAIL"))="FAIL"</formula>
    </cfRule>
    <cfRule type="beginsWith" dxfId="15" priority="6" operator="beginsWith" text="Explained">
      <formula>LEFT(E50,LEN("Explained"))="Explained"</formula>
    </cfRule>
  </conditionalFormatting>
  <conditionalFormatting sqref="AC6:AC10">
    <cfRule type="beginsWith" dxfId="14" priority="3" operator="beginsWith" text="FAIL">
      <formula>LEFT(AC6,LEN("FAIL"))="FAIL"</formula>
    </cfRule>
    <cfRule type="beginsWith" dxfId="13" priority="4" operator="beginsWith" text="Explained">
      <formula>LEFT(AC6,LEN("Explained"))="Explained"</formula>
    </cfRule>
  </conditionalFormatting>
  <conditionalFormatting sqref="AF60:AF61 AF63">
    <cfRule type="beginsWith" dxfId="12" priority="1" operator="beginsWith" text="FAIL">
      <formula>LEFT(AF60,LEN("FAIL"))="FAIL"</formula>
    </cfRule>
    <cfRule type="beginsWith" dxfId="11" priority="2" operator="beginsWith" text="Explained">
      <formula>LEFT(AF60,LEN("Explained"))="Explained"</formula>
    </cfRule>
  </conditionalFormatting>
  <dataValidations count="1">
    <dataValidation type="list" allowBlank="1" showInputMessage="1" showErrorMessage="1" sqref="B44" xr:uid="{D26FC8CB-16DC-444B-A821-0C8E64A77FA1}">
      <formula1>Binary</formula1>
    </dataValidation>
  </dataValidation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C919F-CE7A-45EB-8460-E693EBE15A9A}">
  <sheetPr codeName="Sheet16"/>
  <dimension ref="A1:Z76"/>
  <sheetViews>
    <sheetView showGridLines="0" zoomScaleNormal="100" workbookViewId="0">
      <selection activeCell="B2" sqref="B2"/>
    </sheetView>
  </sheetViews>
  <sheetFormatPr defaultColWidth="0" defaultRowHeight="11.5" zeroHeight="1" x14ac:dyDescent="0.25"/>
  <cols>
    <col min="1" max="1" width="9.1796875" style="15" customWidth="1"/>
    <col min="2" max="2" width="58.26953125" style="15" customWidth="1"/>
    <col min="3" max="19" width="24" style="15" customWidth="1"/>
    <col min="20" max="25" width="24.1796875" style="15" customWidth="1"/>
    <col min="26" max="26" width="9.1796875" style="15" customWidth="1"/>
    <col min="27" max="29" width="9.1796875" style="15" hidden="1" customWidth="1"/>
    <col min="30" max="16384" width="9.1796875" style="15" hidden="1"/>
  </cols>
  <sheetData>
    <row r="1" spans="1:21" ht="18" x14ac:dyDescent="0.25">
      <c r="A1" s="10" t="s">
        <v>107</v>
      </c>
    </row>
    <row r="2" spans="1:21" x14ac:dyDescent="0.25">
      <c r="A2" s="138"/>
      <c r="B2" s="292" t="s">
        <v>1</v>
      </c>
    </row>
    <row r="3" spans="1:21" x14ac:dyDescent="0.25">
      <c r="A3" s="138"/>
      <c r="B3" s="12" t="s">
        <v>108</v>
      </c>
      <c r="C3" s="25"/>
      <c r="D3" s="25"/>
      <c r="E3" s="25"/>
      <c r="F3" s="25"/>
      <c r="G3" s="25"/>
      <c r="H3" s="25"/>
      <c r="I3" s="25"/>
      <c r="J3" s="25"/>
      <c r="K3" s="25"/>
      <c r="L3" s="25"/>
      <c r="M3" s="25"/>
      <c r="N3" s="25"/>
      <c r="O3" s="25"/>
      <c r="P3" s="25"/>
      <c r="Q3" s="25"/>
      <c r="R3" s="25"/>
      <c r="S3" s="25"/>
      <c r="T3" s="25"/>
    </row>
    <row r="4" spans="1:21" x14ac:dyDescent="0.25">
      <c r="C4" s="294" t="s">
        <v>109</v>
      </c>
      <c r="D4" s="294"/>
      <c r="E4" s="294"/>
      <c r="F4" s="294"/>
      <c r="G4" s="294"/>
      <c r="H4" s="294"/>
      <c r="I4" s="294"/>
      <c r="J4" s="294"/>
      <c r="K4" s="294"/>
      <c r="L4" s="294"/>
      <c r="M4" s="295"/>
      <c r="N4" s="296" t="s">
        <v>110</v>
      </c>
      <c r="O4" s="294"/>
      <c r="P4" s="294"/>
      <c r="Q4" s="294"/>
      <c r="R4" s="294"/>
      <c r="S4" s="294"/>
      <c r="T4" s="294"/>
    </row>
    <row r="5" spans="1:21" s="59" customFormat="1" ht="34.5" x14ac:dyDescent="0.35">
      <c r="B5" s="176"/>
      <c r="C5" s="177" t="s">
        <v>111</v>
      </c>
      <c r="D5" s="177" t="s">
        <v>112</v>
      </c>
      <c r="E5" s="177" t="s">
        <v>113</v>
      </c>
      <c r="F5" s="177" t="s">
        <v>114</v>
      </c>
      <c r="G5" s="177" t="s">
        <v>115</v>
      </c>
      <c r="H5" s="177" t="s">
        <v>116</v>
      </c>
      <c r="I5" s="177" t="s">
        <v>117</v>
      </c>
      <c r="J5" s="177" t="s">
        <v>118</v>
      </c>
      <c r="K5" s="177" t="s">
        <v>119</v>
      </c>
      <c r="L5" s="177" t="s">
        <v>120</v>
      </c>
      <c r="M5" s="177" t="s">
        <v>121</v>
      </c>
      <c r="N5" s="177" t="s">
        <v>111</v>
      </c>
      <c r="O5" s="177" t="s">
        <v>114</v>
      </c>
      <c r="P5" s="177" t="s">
        <v>115</v>
      </c>
      <c r="Q5" s="177" t="s">
        <v>116</v>
      </c>
      <c r="R5" s="177" t="s">
        <v>117</v>
      </c>
      <c r="S5" s="177" t="s">
        <v>118</v>
      </c>
      <c r="T5" s="177" t="s">
        <v>122</v>
      </c>
      <c r="U5" s="178"/>
    </row>
    <row r="6" spans="1:21" x14ac:dyDescent="0.25">
      <c r="A6" s="62"/>
      <c r="B6" s="179" t="s">
        <v>123</v>
      </c>
      <c r="C6" s="27"/>
      <c r="D6" s="27"/>
      <c r="E6" s="27"/>
      <c r="F6" s="27"/>
      <c r="G6" s="27"/>
      <c r="H6" s="27"/>
      <c r="I6" s="27"/>
      <c r="J6" s="27"/>
      <c r="K6" s="27"/>
      <c r="L6" s="27"/>
      <c r="M6" s="27"/>
      <c r="N6" s="27"/>
      <c r="O6" s="27"/>
      <c r="P6" s="27"/>
      <c r="Q6" s="27"/>
      <c r="R6" s="27"/>
      <c r="S6" s="27"/>
      <c r="T6" s="27"/>
      <c r="U6" s="65"/>
    </row>
    <row r="7" spans="1:21" x14ac:dyDescent="0.25">
      <c r="A7" s="62"/>
      <c r="B7" s="180" t="s">
        <v>124</v>
      </c>
      <c r="C7" s="19"/>
      <c r="D7" s="19"/>
      <c r="E7" s="19"/>
      <c r="F7" s="19"/>
      <c r="G7" s="19"/>
      <c r="H7" s="19"/>
      <c r="I7" s="19"/>
      <c r="J7" s="19"/>
      <c r="K7" s="19"/>
      <c r="L7" s="19"/>
      <c r="M7" s="19"/>
      <c r="N7" s="19"/>
      <c r="O7" s="19"/>
      <c r="P7" s="19"/>
      <c r="Q7" s="19"/>
      <c r="R7" s="19"/>
      <c r="S7" s="19"/>
      <c r="T7" s="19"/>
      <c r="U7" s="65"/>
    </row>
    <row r="8" spans="1:21" x14ac:dyDescent="0.25">
      <c r="A8" s="181">
        <v>1</v>
      </c>
      <c r="B8" s="182" t="s">
        <v>125</v>
      </c>
      <c r="C8" s="26"/>
      <c r="D8" s="26"/>
      <c r="E8" s="26"/>
      <c r="F8" s="26"/>
      <c r="G8" s="26"/>
      <c r="H8" s="26"/>
      <c r="I8" s="26"/>
      <c r="J8" s="26"/>
      <c r="K8" s="26"/>
      <c r="L8" s="26"/>
      <c r="M8" s="26"/>
      <c r="N8" s="26"/>
      <c r="O8" s="26"/>
      <c r="P8" s="26"/>
      <c r="Q8" s="26"/>
      <c r="R8" s="26"/>
      <c r="S8" s="26"/>
      <c r="T8" s="26"/>
      <c r="U8" s="65"/>
    </row>
    <row r="9" spans="1:21" x14ac:dyDescent="0.25">
      <c r="A9" s="181">
        <v>2</v>
      </c>
      <c r="B9" s="182" t="s">
        <v>126</v>
      </c>
      <c r="C9" s="26"/>
      <c r="D9" s="26"/>
      <c r="E9" s="26"/>
      <c r="F9" s="26"/>
      <c r="G9" s="26"/>
      <c r="H9" s="26"/>
      <c r="I9" s="26"/>
      <c r="J9" s="26"/>
      <c r="K9" s="26"/>
      <c r="L9" s="26"/>
      <c r="M9" s="26"/>
      <c r="N9" s="26"/>
      <c r="O9" s="26"/>
      <c r="P9" s="26"/>
      <c r="Q9" s="26"/>
      <c r="R9" s="26"/>
      <c r="S9" s="26"/>
      <c r="T9" s="26"/>
      <c r="U9" s="65"/>
    </row>
    <row r="10" spans="1:21" x14ac:dyDescent="0.25">
      <c r="A10" s="181">
        <v>3</v>
      </c>
      <c r="B10" s="182" t="s">
        <v>127</v>
      </c>
      <c r="C10" s="26"/>
      <c r="D10" s="26"/>
      <c r="E10" s="26"/>
      <c r="F10" s="26"/>
      <c r="G10" s="26"/>
      <c r="H10" s="26"/>
      <c r="I10" s="26"/>
      <c r="J10" s="26"/>
      <c r="K10" s="26"/>
      <c r="L10" s="26"/>
      <c r="M10" s="26"/>
      <c r="N10" s="26"/>
      <c r="O10" s="26"/>
      <c r="P10" s="26"/>
      <c r="Q10" s="26"/>
      <c r="R10" s="26"/>
      <c r="S10" s="26"/>
      <c r="T10" s="26"/>
      <c r="U10" s="65"/>
    </row>
    <row r="11" spans="1:21" x14ac:dyDescent="0.25">
      <c r="A11" s="62">
        <v>4</v>
      </c>
      <c r="B11" s="182" t="s">
        <v>128</v>
      </c>
      <c r="C11" s="26"/>
      <c r="D11" s="26"/>
      <c r="E11" s="26"/>
      <c r="F11" s="26"/>
      <c r="G11" s="26"/>
      <c r="H11" s="26"/>
      <c r="I11" s="26"/>
      <c r="J11" s="26"/>
      <c r="K11" s="26"/>
      <c r="L11" s="26"/>
      <c r="M11" s="26"/>
      <c r="N11" s="26"/>
      <c r="O11" s="26"/>
      <c r="P11" s="26"/>
      <c r="Q11" s="26"/>
      <c r="R11" s="26"/>
      <c r="S11" s="26"/>
      <c r="T11" s="26"/>
      <c r="U11" s="65"/>
    </row>
    <row r="12" spans="1:21" x14ac:dyDescent="0.25">
      <c r="A12" s="62"/>
      <c r="B12" s="180"/>
      <c r="C12" s="19"/>
      <c r="D12" s="19"/>
      <c r="E12" s="19"/>
      <c r="F12" s="19"/>
      <c r="G12" s="19"/>
      <c r="H12" s="19"/>
      <c r="I12" s="19"/>
      <c r="J12" s="19"/>
      <c r="K12" s="19"/>
      <c r="L12" s="19"/>
      <c r="M12" s="19"/>
      <c r="N12" s="19"/>
      <c r="O12" s="19"/>
      <c r="P12" s="19"/>
      <c r="Q12" s="19"/>
      <c r="R12" s="19"/>
      <c r="S12" s="19"/>
      <c r="T12" s="19"/>
      <c r="U12" s="65"/>
    </row>
    <row r="13" spans="1:21" x14ac:dyDescent="0.25">
      <c r="A13" s="62"/>
      <c r="B13" s="180" t="s">
        <v>129</v>
      </c>
      <c r="C13" s="19"/>
      <c r="D13" s="19"/>
      <c r="E13" s="19"/>
      <c r="F13" s="19"/>
      <c r="G13" s="19"/>
      <c r="H13" s="19"/>
      <c r="I13" s="19"/>
      <c r="J13" s="19"/>
      <c r="K13" s="19"/>
      <c r="L13" s="19"/>
      <c r="M13" s="19"/>
      <c r="N13" s="19"/>
      <c r="O13" s="19"/>
      <c r="P13" s="19"/>
      <c r="Q13" s="19"/>
      <c r="R13" s="19"/>
      <c r="S13" s="19"/>
      <c r="T13" s="19"/>
      <c r="U13" s="65"/>
    </row>
    <row r="14" spans="1:21" x14ac:dyDescent="0.25">
      <c r="A14" s="62">
        <v>5</v>
      </c>
      <c r="B14" s="182" t="s">
        <v>130</v>
      </c>
      <c r="C14" s="26"/>
      <c r="D14" s="26"/>
      <c r="E14" s="26"/>
      <c r="F14" s="26"/>
      <c r="G14" s="26"/>
      <c r="H14" s="26"/>
      <c r="I14" s="26"/>
      <c r="J14" s="26"/>
      <c r="K14" s="26"/>
      <c r="L14" s="26"/>
      <c r="M14" s="26"/>
      <c r="N14" s="26"/>
      <c r="O14" s="26"/>
      <c r="P14" s="26"/>
      <c r="Q14" s="26"/>
      <c r="R14" s="26"/>
      <c r="S14" s="26"/>
      <c r="T14" s="26"/>
      <c r="U14" s="65"/>
    </row>
    <row r="15" spans="1:21" x14ac:dyDescent="0.25">
      <c r="A15" s="62">
        <v>6</v>
      </c>
      <c r="B15" s="182" t="s">
        <v>131</v>
      </c>
      <c r="C15" s="26"/>
      <c r="D15" s="26"/>
      <c r="E15" s="26"/>
      <c r="F15" s="26"/>
      <c r="G15" s="26"/>
      <c r="H15" s="26"/>
      <c r="I15" s="26"/>
      <c r="J15" s="26"/>
      <c r="K15" s="26"/>
      <c r="L15" s="26"/>
      <c r="M15" s="26"/>
      <c r="N15" s="26"/>
      <c r="O15" s="26"/>
      <c r="P15" s="26"/>
      <c r="Q15" s="26"/>
      <c r="R15" s="26"/>
      <c r="S15" s="26"/>
      <c r="T15" s="26"/>
      <c r="U15" s="65"/>
    </row>
    <row r="16" spans="1:21" x14ac:dyDescent="0.25">
      <c r="A16" s="62">
        <v>7</v>
      </c>
      <c r="B16" s="182" t="s">
        <v>132</v>
      </c>
      <c r="C16" s="26"/>
      <c r="D16" s="26"/>
      <c r="E16" s="26"/>
      <c r="F16" s="26"/>
      <c r="G16" s="26"/>
      <c r="H16" s="26"/>
      <c r="I16" s="26"/>
      <c r="J16" s="26"/>
      <c r="K16" s="26"/>
      <c r="L16" s="26"/>
      <c r="M16" s="26"/>
      <c r="N16" s="26"/>
      <c r="O16" s="26"/>
      <c r="P16" s="26"/>
      <c r="Q16" s="26"/>
      <c r="R16" s="26"/>
      <c r="S16" s="26"/>
      <c r="T16" s="26"/>
      <c r="U16" s="65"/>
    </row>
    <row r="17" spans="1:21" x14ac:dyDescent="0.25">
      <c r="A17" s="62">
        <v>8</v>
      </c>
      <c r="B17" s="182" t="s">
        <v>133</v>
      </c>
      <c r="C17" s="26"/>
      <c r="D17" s="26"/>
      <c r="E17" s="26"/>
      <c r="F17" s="26"/>
      <c r="G17" s="26"/>
      <c r="H17" s="26"/>
      <c r="I17" s="26"/>
      <c r="J17" s="26"/>
      <c r="K17" s="26"/>
      <c r="L17" s="26"/>
      <c r="M17" s="26"/>
      <c r="N17" s="26"/>
      <c r="O17" s="26"/>
      <c r="P17" s="26"/>
      <c r="Q17" s="26"/>
      <c r="R17" s="26"/>
      <c r="S17" s="26"/>
      <c r="T17" s="26"/>
      <c r="U17" s="65"/>
    </row>
    <row r="18" spans="1:21" x14ac:dyDescent="0.25">
      <c r="A18" s="62">
        <v>9</v>
      </c>
      <c r="B18" s="182" t="s">
        <v>134</v>
      </c>
      <c r="C18" s="26"/>
      <c r="D18" s="26"/>
      <c r="E18" s="26"/>
      <c r="F18" s="26"/>
      <c r="G18" s="26"/>
      <c r="H18" s="26"/>
      <c r="I18" s="26"/>
      <c r="J18" s="26"/>
      <c r="K18" s="26"/>
      <c r="L18" s="26"/>
      <c r="M18" s="26"/>
      <c r="N18" s="26"/>
      <c r="O18" s="26"/>
      <c r="P18" s="26"/>
      <c r="Q18" s="26"/>
      <c r="R18" s="26"/>
      <c r="S18" s="26"/>
      <c r="T18" s="26"/>
      <c r="U18" s="65"/>
    </row>
    <row r="19" spans="1:21" x14ac:dyDescent="0.25">
      <c r="A19" s="62">
        <v>10</v>
      </c>
      <c r="B19" s="182" t="s">
        <v>135</v>
      </c>
      <c r="C19" s="26"/>
      <c r="D19" s="26"/>
      <c r="E19" s="26"/>
      <c r="F19" s="26"/>
      <c r="G19" s="26"/>
      <c r="H19" s="70"/>
      <c r="I19" s="70"/>
      <c r="J19" s="70"/>
      <c r="K19" s="26"/>
      <c r="L19" s="26"/>
      <c r="M19" s="26"/>
      <c r="N19" s="26"/>
      <c r="O19" s="26"/>
      <c r="P19" s="26"/>
      <c r="Q19" s="70"/>
      <c r="R19" s="70"/>
      <c r="S19" s="70"/>
      <c r="T19" s="26"/>
      <c r="U19" s="65"/>
    </row>
    <row r="20" spans="1:21" x14ac:dyDescent="0.25">
      <c r="A20" s="62"/>
      <c r="B20" s="183"/>
      <c r="C20" s="19"/>
      <c r="D20" s="19"/>
      <c r="E20" s="19"/>
      <c r="F20" s="19"/>
      <c r="G20" s="19"/>
      <c r="H20" s="19"/>
      <c r="I20" s="19"/>
      <c r="J20" s="19"/>
      <c r="K20" s="19"/>
      <c r="L20" s="19"/>
      <c r="M20" s="19"/>
      <c r="N20" s="19"/>
      <c r="O20" s="19"/>
      <c r="P20" s="19"/>
      <c r="Q20" s="19"/>
      <c r="R20" s="19"/>
      <c r="S20" s="19"/>
      <c r="T20" s="19"/>
      <c r="U20" s="65"/>
    </row>
    <row r="21" spans="1:21" x14ac:dyDescent="0.25">
      <c r="A21" s="62"/>
      <c r="B21" s="183"/>
      <c r="C21" s="19"/>
      <c r="D21" s="19"/>
      <c r="E21" s="19"/>
      <c r="F21" s="19"/>
      <c r="G21" s="19"/>
      <c r="H21" s="19"/>
      <c r="I21" s="19"/>
      <c r="J21" s="19"/>
      <c r="K21" s="19"/>
      <c r="L21" s="19"/>
      <c r="M21" s="19"/>
      <c r="N21" s="19"/>
      <c r="O21" s="19"/>
      <c r="P21" s="19"/>
      <c r="Q21" s="19"/>
      <c r="R21" s="19"/>
      <c r="S21" s="19"/>
      <c r="T21" s="19"/>
      <c r="U21" s="65"/>
    </row>
    <row r="22" spans="1:21" x14ac:dyDescent="0.25">
      <c r="A22" s="62"/>
      <c r="B22" s="179" t="s">
        <v>136</v>
      </c>
      <c r="C22" s="19"/>
      <c r="D22" s="19"/>
      <c r="E22" s="19"/>
      <c r="F22" s="19"/>
      <c r="G22" s="19"/>
      <c r="H22" s="19"/>
      <c r="I22" s="19"/>
      <c r="J22" s="19"/>
      <c r="K22" s="19"/>
      <c r="L22" s="19"/>
      <c r="M22" s="19"/>
      <c r="N22" s="19"/>
      <c r="O22" s="19"/>
      <c r="P22" s="19"/>
      <c r="Q22" s="19"/>
      <c r="R22" s="19"/>
      <c r="S22" s="19"/>
      <c r="T22" s="19"/>
      <c r="U22" s="65"/>
    </row>
    <row r="23" spans="1:21" x14ac:dyDescent="0.25">
      <c r="A23" s="62"/>
      <c r="B23" s="180" t="s">
        <v>124</v>
      </c>
      <c r="C23" s="19"/>
      <c r="D23" s="19"/>
      <c r="E23" s="19"/>
      <c r="F23" s="19"/>
      <c r="G23" s="19"/>
      <c r="H23" s="19"/>
      <c r="I23" s="19"/>
      <c r="J23" s="19"/>
      <c r="K23" s="19"/>
      <c r="L23" s="19"/>
      <c r="M23" s="19"/>
      <c r="N23" s="19"/>
      <c r="O23" s="19"/>
      <c r="P23" s="19"/>
      <c r="Q23" s="19"/>
      <c r="R23" s="19"/>
      <c r="S23" s="19"/>
      <c r="T23" s="19"/>
      <c r="U23" s="65"/>
    </row>
    <row r="24" spans="1:21" x14ac:dyDescent="0.25">
      <c r="A24" s="62">
        <v>11</v>
      </c>
      <c r="B24" s="182" t="s">
        <v>125</v>
      </c>
      <c r="C24" s="26"/>
      <c r="D24" s="26"/>
      <c r="E24" s="26"/>
      <c r="F24" s="26"/>
      <c r="G24" s="26"/>
      <c r="H24" s="26"/>
      <c r="I24" s="26"/>
      <c r="J24" s="26"/>
      <c r="K24" s="26"/>
      <c r="L24" s="26"/>
      <c r="M24" s="26"/>
      <c r="N24" s="26"/>
      <c r="O24" s="26"/>
      <c r="P24" s="26"/>
      <c r="Q24" s="26"/>
      <c r="R24" s="26"/>
      <c r="S24" s="26"/>
      <c r="T24" s="26"/>
      <c r="U24" s="65"/>
    </row>
    <row r="25" spans="1:21" x14ac:dyDescent="0.25">
      <c r="A25" s="62">
        <v>12</v>
      </c>
      <c r="B25" s="182" t="s">
        <v>126</v>
      </c>
      <c r="C25" s="26"/>
      <c r="D25" s="26"/>
      <c r="E25" s="26"/>
      <c r="F25" s="26"/>
      <c r="G25" s="26"/>
      <c r="H25" s="26"/>
      <c r="I25" s="26"/>
      <c r="J25" s="26"/>
      <c r="K25" s="26"/>
      <c r="L25" s="26"/>
      <c r="M25" s="26"/>
      <c r="N25" s="26"/>
      <c r="O25" s="26"/>
      <c r="P25" s="26"/>
      <c r="Q25" s="26"/>
      <c r="R25" s="26"/>
      <c r="S25" s="26"/>
      <c r="T25" s="26"/>
      <c r="U25" s="65"/>
    </row>
    <row r="26" spans="1:21" x14ac:dyDescent="0.25">
      <c r="A26" s="62">
        <v>13</v>
      </c>
      <c r="B26" s="182" t="s">
        <v>127</v>
      </c>
      <c r="C26" s="26"/>
      <c r="D26" s="26"/>
      <c r="E26" s="26"/>
      <c r="F26" s="26"/>
      <c r="G26" s="26"/>
      <c r="H26" s="26"/>
      <c r="I26" s="26"/>
      <c r="J26" s="26"/>
      <c r="K26" s="26"/>
      <c r="L26" s="26"/>
      <c r="M26" s="26"/>
      <c r="N26" s="26"/>
      <c r="O26" s="26"/>
      <c r="P26" s="26"/>
      <c r="Q26" s="26"/>
      <c r="R26" s="26"/>
      <c r="S26" s="26"/>
      <c r="T26" s="26"/>
      <c r="U26" s="65"/>
    </row>
    <row r="27" spans="1:21" x14ac:dyDescent="0.25">
      <c r="A27" s="62">
        <v>14</v>
      </c>
      <c r="B27" s="182" t="s">
        <v>128</v>
      </c>
      <c r="C27" s="26"/>
      <c r="D27" s="26"/>
      <c r="E27" s="26"/>
      <c r="F27" s="26"/>
      <c r="G27" s="26"/>
      <c r="H27" s="26"/>
      <c r="I27" s="26"/>
      <c r="J27" s="26"/>
      <c r="K27" s="26"/>
      <c r="L27" s="26"/>
      <c r="M27" s="26"/>
      <c r="N27" s="26"/>
      <c r="O27" s="26"/>
      <c r="P27" s="26"/>
      <c r="Q27" s="26"/>
      <c r="R27" s="26"/>
      <c r="S27" s="26"/>
      <c r="T27" s="26"/>
      <c r="U27" s="65"/>
    </row>
    <row r="28" spans="1:21" x14ac:dyDescent="0.25">
      <c r="A28" s="62"/>
      <c r="B28" s="180"/>
      <c r="C28" s="19"/>
      <c r="D28" s="19"/>
      <c r="E28" s="19"/>
      <c r="F28" s="19"/>
      <c r="G28" s="19"/>
      <c r="H28" s="19"/>
      <c r="I28" s="19"/>
      <c r="J28" s="19"/>
      <c r="K28" s="19"/>
      <c r="L28" s="19"/>
      <c r="M28" s="19"/>
      <c r="N28" s="19"/>
      <c r="O28" s="19"/>
      <c r="P28" s="19"/>
      <c r="Q28" s="19"/>
      <c r="R28" s="19"/>
      <c r="S28" s="19"/>
      <c r="T28" s="19"/>
      <c r="U28" s="65"/>
    </row>
    <row r="29" spans="1:21" x14ac:dyDescent="0.25">
      <c r="A29" s="62"/>
      <c r="B29" s="180" t="s">
        <v>129</v>
      </c>
      <c r="C29" s="19"/>
      <c r="D29" s="19"/>
      <c r="E29" s="19"/>
      <c r="F29" s="19"/>
      <c r="G29" s="19"/>
      <c r="H29" s="19"/>
      <c r="I29" s="19"/>
      <c r="J29" s="19"/>
      <c r="K29" s="19"/>
      <c r="L29" s="19"/>
      <c r="M29" s="19"/>
      <c r="N29" s="19"/>
      <c r="O29" s="19"/>
      <c r="P29" s="19"/>
      <c r="Q29" s="19"/>
      <c r="R29" s="19"/>
      <c r="S29" s="19"/>
      <c r="T29" s="19"/>
      <c r="U29" s="65"/>
    </row>
    <row r="30" spans="1:21" x14ac:dyDescent="0.25">
      <c r="A30" s="62">
        <v>15</v>
      </c>
      <c r="B30" s="182" t="s">
        <v>130</v>
      </c>
      <c r="C30" s="26"/>
      <c r="D30" s="26"/>
      <c r="E30" s="26"/>
      <c r="F30" s="26"/>
      <c r="G30" s="26"/>
      <c r="H30" s="26"/>
      <c r="I30" s="26"/>
      <c r="J30" s="26"/>
      <c r="K30" s="26"/>
      <c r="L30" s="26"/>
      <c r="M30" s="26"/>
      <c r="N30" s="26"/>
      <c r="O30" s="26"/>
      <c r="P30" s="26"/>
      <c r="Q30" s="26"/>
      <c r="R30" s="26"/>
      <c r="S30" s="26"/>
      <c r="T30" s="26"/>
      <c r="U30" s="65"/>
    </row>
    <row r="31" spans="1:21" x14ac:dyDescent="0.25">
      <c r="A31" s="62">
        <v>16</v>
      </c>
      <c r="B31" s="182" t="s">
        <v>131</v>
      </c>
      <c r="C31" s="26"/>
      <c r="D31" s="26"/>
      <c r="E31" s="26"/>
      <c r="F31" s="26"/>
      <c r="G31" s="26"/>
      <c r="H31" s="26"/>
      <c r="I31" s="26"/>
      <c r="J31" s="26"/>
      <c r="K31" s="26"/>
      <c r="L31" s="26"/>
      <c r="M31" s="26"/>
      <c r="N31" s="26"/>
      <c r="O31" s="26"/>
      <c r="P31" s="26"/>
      <c r="Q31" s="26"/>
      <c r="R31" s="26"/>
      <c r="S31" s="26"/>
      <c r="T31" s="26"/>
      <c r="U31" s="65"/>
    </row>
    <row r="32" spans="1:21" x14ac:dyDescent="0.25">
      <c r="A32" s="62">
        <v>17</v>
      </c>
      <c r="B32" s="182" t="s">
        <v>132</v>
      </c>
      <c r="C32" s="26"/>
      <c r="D32" s="26"/>
      <c r="E32" s="26"/>
      <c r="F32" s="26"/>
      <c r="G32" s="26"/>
      <c r="H32" s="26"/>
      <c r="I32" s="26"/>
      <c r="J32" s="26"/>
      <c r="K32" s="26"/>
      <c r="L32" s="26"/>
      <c r="M32" s="26"/>
      <c r="N32" s="26"/>
      <c r="O32" s="26"/>
      <c r="P32" s="26"/>
      <c r="Q32" s="26"/>
      <c r="R32" s="26"/>
      <c r="S32" s="26"/>
      <c r="T32" s="26"/>
      <c r="U32" s="65"/>
    </row>
    <row r="33" spans="1:26" x14ac:dyDescent="0.25">
      <c r="A33" s="62">
        <v>18</v>
      </c>
      <c r="B33" s="182" t="s">
        <v>133</v>
      </c>
      <c r="C33" s="26"/>
      <c r="D33" s="26"/>
      <c r="E33" s="26"/>
      <c r="F33" s="26"/>
      <c r="G33" s="26"/>
      <c r="H33" s="26"/>
      <c r="I33" s="26"/>
      <c r="J33" s="26"/>
      <c r="K33" s="26"/>
      <c r="L33" s="26"/>
      <c r="M33" s="26"/>
      <c r="N33" s="26"/>
      <c r="O33" s="26"/>
      <c r="P33" s="26"/>
      <c r="Q33" s="26"/>
      <c r="R33" s="26"/>
      <c r="S33" s="26"/>
      <c r="T33" s="26"/>
      <c r="U33" s="65"/>
    </row>
    <row r="34" spans="1:26" x14ac:dyDescent="0.25">
      <c r="A34" s="62">
        <v>19</v>
      </c>
      <c r="B34" s="182" t="s">
        <v>134</v>
      </c>
      <c r="C34" s="26"/>
      <c r="D34" s="26"/>
      <c r="E34" s="26"/>
      <c r="F34" s="26"/>
      <c r="G34" s="26"/>
      <c r="H34" s="26"/>
      <c r="I34" s="26"/>
      <c r="J34" s="26"/>
      <c r="K34" s="26"/>
      <c r="L34" s="26"/>
      <c r="M34" s="26"/>
      <c r="N34" s="26"/>
      <c r="O34" s="26"/>
      <c r="P34" s="26"/>
      <c r="Q34" s="26"/>
      <c r="R34" s="26"/>
      <c r="S34" s="26"/>
      <c r="T34" s="26"/>
      <c r="U34" s="65"/>
    </row>
    <row r="35" spans="1:26" x14ac:dyDescent="0.25">
      <c r="A35" s="62">
        <v>20</v>
      </c>
      <c r="B35" s="182" t="s">
        <v>135</v>
      </c>
      <c r="C35" s="26"/>
      <c r="D35" s="26"/>
      <c r="E35" s="26"/>
      <c r="F35" s="26"/>
      <c r="G35" s="26"/>
      <c r="H35" s="70"/>
      <c r="I35" s="70"/>
      <c r="J35" s="70"/>
      <c r="K35" s="26"/>
      <c r="L35" s="26"/>
      <c r="M35" s="26"/>
      <c r="N35" s="26"/>
      <c r="O35" s="26"/>
      <c r="P35" s="26"/>
      <c r="Q35" s="70"/>
      <c r="R35" s="70"/>
      <c r="S35" s="70"/>
      <c r="T35" s="26"/>
      <c r="U35" s="65"/>
    </row>
    <row r="36" spans="1:26" x14ac:dyDescent="0.25">
      <c r="A36" s="62"/>
      <c r="B36" s="183"/>
      <c r="C36" s="19"/>
      <c r="D36" s="19"/>
      <c r="E36" s="19"/>
      <c r="F36" s="19"/>
      <c r="G36" s="19"/>
      <c r="H36" s="19"/>
      <c r="I36" s="19"/>
      <c r="J36" s="19"/>
      <c r="K36" s="19"/>
      <c r="L36" s="19"/>
      <c r="M36" s="19"/>
      <c r="N36" s="19"/>
      <c r="O36" s="19"/>
      <c r="P36" s="19"/>
      <c r="Q36" s="19"/>
      <c r="R36" s="19"/>
      <c r="S36" s="19"/>
      <c r="T36" s="19"/>
      <c r="U36" s="65"/>
    </row>
    <row r="37" spans="1:26" x14ac:dyDescent="0.25">
      <c r="A37" s="62"/>
      <c r="B37" s="183"/>
      <c r="C37" s="19"/>
      <c r="D37" s="19"/>
      <c r="E37" s="19"/>
      <c r="F37" s="19"/>
      <c r="G37" s="19"/>
      <c r="H37" s="19"/>
      <c r="I37" s="19"/>
      <c r="J37" s="19"/>
      <c r="K37" s="19"/>
      <c r="L37" s="19"/>
      <c r="M37" s="19"/>
      <c r="N37" s="19"/>
      <c r="O37" s="19"/>
      <c r="P37" s="19"/>
      <c r="Q37" s="19"/>
      <c r="R37" s="19"/>
      <c r="S37" s="19"/>
      <c r="T37" s="19"/>
      <c r="U37" s="65"/>
    </row>
    <row r="38" spans="1:26" x14ac:dyDescent="0.25">
      <c r="A38" s="62">
        <v>21</v>
      </c>
      <c r="B38" s="179" t="s">
        <v>137</v>
      </c>
      <c r="C38" s="26"/>
      <c r="D38" s="26"/>
      <c r="E38" s="26"/>
      <c r="F38" s="26"/>
      <c r="G38" s="26"/>
      <c r="H38" s="26"/>
      <c r="I38" s="26"/>
      <c r="J38" s="26"/>
      <c r="K38" s="26"/>
      <c r="L38" s="26"/>
      <c r="M38" s="26"/>
      <c r="N38" s="26"/>
      <c r="O38" s="26"/>
      <c r="P38" s="26"/>
      <c r="Q38" s="26"/>
      <c r="R38" s="26"/>
      <c r="S38" s="26"/>
      <c r="T38" s="26"/>
      <c r="U38" s="65"/>
    </row>
    <row r="39" spans="1:26" x14ac:dyDescent="0.25">
      <c r="B39" s="184"/>
      <c r="C39" s="18"/>
      <c r="D39" s="18"/>
      <c r="E39" s="18"/>
      <c r="F39" s="18"/>
      <c r="G39" s="18"/>
      <c r="H39" s="18"/>
      <c r="I39" s="18"/>
      <c r="J39" s="18"/>
      <c r="K39" s="18"/>
      <c r="L39" s="18"/>
      <c r="M39" s="18"/>
      <c r="N39" s="18"/>
      <c r="O39" s="18"/>
      <c r="P39" s="18"/>
      <c r="Q39" s="18"/>
      <c r="R39" s="18"/>
      <c r="S39" s="18"/>
      <c r="T39" s="18"/>
    </row>
    <row r="40" spans="1:26" x14ac:dyDescent="0.25">
      <c r="B40" s="185"/>
    </row>
    <row r="41" spans="1:26" x14ac:dyDescent="0.25">
      <c r="B41" s="12" t="s">
        <v>138</v>
      </c>
    </row>
    <row r="42" spans="1:26" x14ac:dyDescent="0.25">
      <c r="A42" s="138"/>
      <c r="C42" s="149"/>
      <c r="D42" s="149"/>
      <c r="E42" s="149"/>
      <c r="F42" s="149"/>
      <c r="G42" s="25"/>
      <c r="H42" s="25"/>
      <c r="I42" s="25"/>
      <c r="J42" s="25"/>
      <c r="K42" s="25"/>
      <c r="L42" s="25"/>
      <c r="M42" s="25"/>
      <c r="N42" s="25"/>
      <c r="O42" s="25"/>
      <c r="P42" s="25"/>
      <c r="Q42" s="25"/>
      <c r="R42" s="25"/>
      <c r="S42" s="25"/>
      <c r="T42" s="25"/>
      <c r="U42" s="25"/>
      <c r="V42" s="25"/>
      <c r="W42" s="25"/>
      <c r="X42" s="25"/>
      <c r="Y42" s="25"/>
    </row>
    <row r="43" spans="1:26" x14ac:dyDescent="0.25">
      <c r="B43" s="186"/>
      <c r="C43" s="186"/>
      <c r="D43" s="186"/>
      <c r="E43" s="186"/>
      <c r="F43" s="187"/>
      <c r="G43" s="297" t="s">
        <v>139</v>
      </c>
      <c r="H43" s="298"/>
      <c r="I43" s="298"/>
      <c r="J43" s="298"/>
      <c r="K43" s="298"/>
      <c r="L43" s="298"/>
      <c r="M43" s="298"/>
      <c r="N43" s="298"/>
      <c r="O43" s="298"/>
      <c r="P43" s="299"/>
      <c r="Q43" s="300" t="s">
        <v>140</v>
      </c>
      <c r="R43" s="301"/>
      <c r="S43" s="301"/>
      <c r="T43" s="301"/>
      <c r="U43" s="301"/>
      <c r="V43" s="301"/>
      <c r="W43" s="301"/>
      <c r="X43" s="301"/>
      <c r="Y43" s="301"/>
      <c r="Z43" s="65"/>
    </row>
    <row r="44" spans="1:26" x14ac:dyDescent="0.25">
      <c r="B44" s="302" t="s">
        <v>141</v>
      </c>
      <c r="C44" s="304" t="s">
        <v>142</v>
      </c>
      <c r="D44" s="304"/>
      <c r="E44" s="305" t="s">
        <v>143</v>
      </c>
      <c r="F44" s="305" t="s">
        <v>144</v>
      </c>
      <c r="G44" s="305" t="s">
        <v>145</v>
      </c>
      <c r="H44" s="305" t="s">
        <v>112</v>
      </c>
      <c r="I44" s="305" t="s">
        <v>113</v>
      </c>
      <c r="J44" s="305" t="s">
        <v>146</v>
      </c>
      <c r="K44" s="305" t="s">
        <v>147</v>
      </c>
      <c r="L44" s="305" t="s">
        <v>116</v>
      </c>
      <c r="M44" s="305" t="s">
        <v>117</v>
      </c>
      <c r="N44" s="305" t="s">
        <v>118</v>
      </c>
      <c r="O44" s="305" t="s">
        <v>148</v>
      </c>
      <c r="P44" s="307" t="s">
        <v>121</v>
      </c>
      <c r="Q44" s="309" t="s">
        <v>145</v>
      </c>
      <c r="R44" s="305" t="s">
        <v>149</v>
      </c>
      <c r="S44" s="305" t="s">
        <v>150</v>
      </c>
      <c r="T44" s="305" t="s">
        <v>146</v>
      </c>
      <c r="U44" s="305" t="s">
        <v>147</v>
      </c>
      <c r="V44" s="305" t="s">
        <v>116</v>
      </c>
      <c r="W44" s="305" t="s">
        <v>117</v>
      </c>
      <c r="X44" s="305" t="s">
        <v>118</v>
      </c>
      <c r="Y44" s="305" t="s">
        <v>122</v>
      </c>
      <c r="Z44" s="65"/>
    </row>
    <row r="45" spans="1:26" ht="23.15" customHeight="1" x14ac:dyDescent="0.25">
      <c r="B45" s="303"/>
      <c r="C45" s="188"/>
      <c r="D45" s="189" t="s">
        <v>151</v>
      </c>
      <c r="E45" s="306"/>
      <c r="F45" s="306"/>
      <c r="G45" s="306"/>
      <c r="H45" s="306"/>
      <c r="I45" s="306"/>
      <c r="J45" s="306"/>
      <c r="K45" s="306"/>
      <c r="L45" s="306"/>
      <c r="M45" s="306"/>
      <c r="N45" s="306"/>
      <c r="O45" s="306"/>
      <c r="P45" s="308"/>
      <c r="Q45" s="310"/>
      <c r="R45" s="306"/>
      <c r="S45" s="306"/>
      <c r="T45" s="306"/>
      <c r="U45" s="306"/>
      <c r="V45" s="306"/>
      <c r="W45" s="306"/>
      <c r="X45" s="306"/>
      <c r="Y45" s="306"/>
      <c r="Z45" s="65"/>
    </row>
    <row r="46" spans="1:26" x14ac:dyDescent="0.25">
      <c r="B46" s="190">
        <v>1</v>
      </c>
      <c r="C46" s="30"/>
      <c r="D46" s="30"/>
      <c r="E46" s="30"/>
      <c r="F46" s="30"/>
      <c r="G46" s="30"/>
      <c r="H46" s="30"/>
      <c r="I46" s="30"/>
      <c r="J46" s="30"/>
      <c r="K46" s="30"/>
      <c r="L46" s="30"/>
      <c r="M46" s="30"/>
      <c r="N46" s="30"/>
      <c r="O46" s="30"/>
      <c r="P46" s="191"/>
      <c r="Q46" s="192"/>
      <c r="R46" s="30"/>
      <c r="S46" s="30"/>
      <c r="T46" s="30"/>
      <c r="U46" s="30"/>
      <c r="V46" s="30"/>
      <c r="W46" s="30"/>
      <c r="X46" s="30"/>
      <c r="Y46" s="30"/>
      <c r="Z46" s="65"/>
    </row>
    <row r="47" spans="1:26" x14ac:dyDescent="0.25">
      <c r="B47" s="181">
        <v>2</v>
      </c>
      <c r="C47" s="26"/>
      <c r="D47" s="26"/>
      <c r="E47" s="26"/>
      <c r="F47" s="26"/>
      <c r="G47" s="26"/>
      <c r="H47" s="26"/>
      <c r="I47" s="26"/>
      <c r="J47" s="26"/>
      <c r="K47" s="26"/>
      <c r="L47" s="26"/>
      <c r="M47" s="26"/>
      <c r="N47" s="26"/>
      <c r="O47" s="26"/>
      <c r="P47" s="193"/>
      <c r="Q47" s="194"/>
      <c r="R47" s="26"/>
      <c r="S47" s="26"/>
      <c r="T47" s="26"/>
      <c r="U47" s="26"/>
      <c r="V47" s="26"/>
      <c r="W47" s="26"/>
      <c r="X47" s="26"/>
      <c r="Y47" s="26"/>
      <c r="Z47" s="65"/>
    </row>
    <row r="48" spans="1:26" x14ac:dyDescent="0.25">
      <c r="B48" s="181">
        <v>3</v>
      </c>
      <c r="C48" s="26"/>
      <c r="D48" s="26"/>
      <c r="E48" s="26"/>
      <c r="F48" s="26"/>
      <c r="G48" s="26"/>
      <c r="H48" s="26"/>
      <c r="I48" s="26"/>
      <c r="J48" s="26"/>
      <c r="K48" s="26"/>
      <c r="L48" s="26"/>
      <c r="M48" s="26"/>
      <c r="N48" s="26"/>
      <c r="O48" s="26"/>
      <c r="P48" s="193"/>
      <c r="Q48" s="194"/>
      <c r="R48" s="26"/>
      <c r="S48" s="26"/>
      <c r="T48" s="26"/>
      <c r="U48" s="26"/>
      <c r="V48" s="26"/>
      <c r="W48" s="26"/>
      <c r="X48" s="26"/>
      <c r="Y48" s="26"/>
      <c r="Z48" s="65"/>
    </row>
    <row r="49" spans="2:26" x14ac:dyDescent="0.25">
      <c r="B49" s="181">
        <v>4</v>
      </c>
      <c r="C49" s="26"/>
      <c r="D49" s="26"/>
      <c r="E49" s="26"/>
      <c r="F49" s="26"/>
      <c r="G49" s="26"/>
      <c r="H49" s="26"/>
      <c r="I49" s="26"/>
      <c r="J49" s="26"/>
      <c r="K49" s="26"/>
      <c r="L49" s="26"/>
      <c r="M49" s="26"/>
      <c r="N49" s="26"/>
      <c r="O49" s="26"/>
      <c r="P49" s="193"/>
      <c r="Q49" s="194"/>
      <c r="R49" s="26"/>
      <c r="S49" s="26"/>
      <c r="T49" s="26"/>
      <c r="U49" s="26"/>
      <c r="V49" s="26"/>
      <c r="W49" s="26"/>
      <c r="X49" s="26"/>
      <c r="Y49" s="26"/>
      <c r="Z49" s="65"/>
    </row>
    <row r="50" spans="2:26" x14ac:dyDescent="0.25">
      <c r="B50" s="181">
        <v>5</v>
      </c>
      <c r="C50" s="26"/>
      <c r="D50" s="26"/>
      <c r="E50" s="26"/>
      <c r="F50" s="26"/>
      <c r="G50" s="26"/>
      <c r="H50" s="26"/>
      <c r="I50" s="26"/>
      <c r="J50" s="26"/>
      <c r="K50" s="26"/>
      <c r="L50" s="26"/>
      <c r="M50" s="26"/>
      <c r="N50" s="26"/>
      <c r="O50" s="26"/>
      <c r="P50" s="193"/>
      <c r="Q50" s="194"/>
      <c r="R50" s="26"/>
      <c r="S50" s="26"/>
      <c r="T50" s="26"/>
      <c r="U50" s="26"/>
      <c r="V50" s="26"/>
      <c r="W50" s="26"/>
      <c r="X50" s="26"/>
      <c r="Y50" s="26"/>
      <c r="Z50" s="65"/>
    </row>
    <row r="51" spans="2:26" x14ac:dyDescent="0.25">
      <c r="B51" s="181">
        <v>6</v>
      </c>
      <c r="C51" s="26"/>
      <c r="D51" s="26"/>
      <c r="E51" s="26"/>
      <c r="F51" s="26"/>
      <c r="G51" s="26"/>
      <c r="H51" s="26"/>
      <c r="I51" s="26"/>
      <c r="J51" s="26"/>
      <c r="K51" s="26"/>
      <c r="L51" s="26"/>
      <c r="M51" s="26"/>
      <c r="N51" s="26"/>
      <c r="O51" s="26"/>
      <c r="P51" s="193"/>
      <c r="Q51" s="194"/>
      <c r="R51" s="26"/>
      <c r="S51" s="26"/>
      <c r="T51" s="26"/>
      <c r="U51" s="26"/>
      <c r="V51" s="26"/>
      <c r="W51" s="26"/>
      <c r="X51" s="26"/>
      <c r="Y51" s="26"/>
      <c r="Z51" s="65"/>
    </row>
    <row r="52" spans="2:26" x14ac:dyDescent="0.25">
      <c r="B52" s="181">
        <v>7</v>
      </c>
      <c r="C52" s="26"/>
      <c r="D52" s="26"/>
      <c r="E52" s="26"/>
      <c r="F52" s="26"/>
      <c r="G52" s="26"/>
      <c r="H52" s="26"/>
      <c r="I52" s="26"/>
      <c r="J52" s="26"/>
      <c r="K52" s="26"/>
      <c r="L52" s="26"/>
      <c r="M52" s="26"/>
      <c r="N52" s="26"/>
      <c r="O52" s="26"/>
      <c r="P52" s="193"/>
      <c r="Q52" s="194"/>
      <c r="R52" s="26"/>
      <c r="S52" s="26"/>
      <c r="T52" s="26"/>
      <c r="U52" s="26"/>
      <c r="V52" s="26"/>
      <c r="W52" s="26"/>
      <c r="X52" s="26"/>
      <c r="Y52" s="26"/>
      <c r="Z52" s="65"/>
    </row>
    <row r="53" spans="2:26" x14ac:dyDescent="0.25">
      <c r="B53" s="181">
        <v>8</v>
      </c>
      <c r="C53" s="26"/>
      <c r="D53" s="26"/>
      <c r="E53" s="26"/>
      <c r="F53" s="26"/>
      <c r="G53" s="26"/>
      <c r="H53" s="26"/>
      <c r="I53" s="26"/>
      <c r="J53" s="26"/>
      <c r="K53" s="26"/>
      <c r="L53" s="26"/>
      <c r="M53" s="26"/>
      <c r="N53" s="26"/>
      <c r="O53" s="26"/>
      <c r="P53" s="193"/>
      <c r="Q53" s="194"/>
      <c r="R53" s="26"/>
      <c r="S53" s="26"/>
      <c r="T53" s="26"/>
      <c r="U53" s="26"/>
      <c r="V53" s="26"/>
      <c r="W53" s="26"/>
      <c r="X53" s="26"/>
      <c r="Y53" s="26"/>
      <c r="Z53" s="65"/>
    </row>
    <row r="54" spans="2:26" x14ac:dyDescent="0.25">
      <c r="B54" s="181">
        <v>9</v>
      </c>
      <c r="C54" s="26"/>
      <c r="D54" s="26"/>
      <c r="E54" s="26"/>
      <c r="F54" s="26"/>
      <c r="G54" s="26"/>
      <c r="H54" s="26"/>
      <c r="I54" s="26"/>
      <c r="J54" s="26"/>
      <c r="K54" s="26"/>
      <c r="L54" s="26"/>
      <c r="M54" s="26"/>
      <c r="N54" s="26"/>
      <c r="O54" s="26"/>
      <c r="P54" s="193"/>
      <c r="Q54" s="194"/>
      <c r="R54" s="26"/>
      <c r="S54" s="26"/>
      <c r="T54" s="26"/>
      <c r="U54" s="26"/>
      <c r="V54" s="26"/>
      <c r="W54" s="26"/>
      <c r="X54" s="26"/>
      <c r="Y54" s="26"/>
      <c r="Z54" s="65"/>
    </row>
    <row r="55" spans="2:26" x14ac:dyDescent="0.25">
      <c r="B55" s="181">
        <v>10</v>
      </c>
      <c r="C55" s="26"/>
      <c r="D55" s="26"/>
      <c r="E55" s="26"/>
      <c r="F55" s="26"/>
      <c r="G55" s="26"/>
      <c r="H55" s="26"/>
      <c r="I55" s="26"/>
      <c r="J55" s="26"/>
      <c r="K55" s="26"/>
      <c r="L55" s="26"/>
      <c r="M55" s="26"/>
      <c r="N55" s="26"/>
      <c r="O55" s="26"/>
      <c r="P55" s="193"/>
      <c r="Q55" s="194"/>
      <c r="R55" s="26"/>
      <c r="S55" s="26"/>
      <c r="T55" s="26"/>
      <c r="U55" s="26"/>
      <c r="V55" s="26"/>
      <c r="W55" s="26"/>
      <c r="X55" s="26"/>
      <c r="Y55" s="26"/>
      <c r="Z55" s="65"/>
    </row>
    <row r="56" spans="2:26" x14ac:dyDescent="0.25">
      <c r="B56" s="181">
        <v>11</v>
      </c>
      <c r="C56" s="26"/>
      <c r="D56" s="26"/>
      <c r="E56" s="26"/>
      <c r="F56" s="26"/>
      <c r="G56" s="26"/>
      <c r="H56" s="26"/>
      <c r="I56" s="26"/>
      <c r="J56" s="26"/>
      <c r="K56" s="26"/>
      <c r="L56" s="26"/>
      <c r="M56" s="26"/>
      <c r="N56" s="26"/>
      <c r="O56" s="26"/>
      <c r="P56" s="193"/>
      <c r="Q56" s="194"/>
      <c r="R56" s="26"/>
      <c r="S56" s="26"/>
      <c r="T56" s="26"/>
      <c r="U56" s="26"/>
      <c r="V56" s="26"/>
      <c r="W56" s="26"/>
      <c r="X56" s="26"/>
      <c r="Y56" s="26"/>
      <c r="Z56" s="65"/>
    </row>
    <row r="57" spans="2:26" x14ac:dyDescent="0.25">
      <c r="B57" s="181">
        <v>12</v>
      </c>
      <c r="C57" s="26"/>
      <c r="D57" s="26"/>
      <c r="E57" s="26"/>
      <c r="F57" s="26"/>
      <c r="G57" s="26"/>
      <c r="H57" s="26"/>
      <c r="I57" s="26"/>
      <c r="J57" s="26"/>
      <c r="K57" s="26"/>
      <c r="L57" s="26"/>
      <c r="M57" s="26"/>
      <c r="N57" s="26"/>
      <c r="O57" s="26"/>
      <c r="P57" s="193"/>
      <c r="Q57" s="194"/>
      <c r="R57" s="26"/>
      <c r="S57" s="26"/>
      <c r="T57" s="26"/>
      <c r="U57" s="26"/>
      <c r="V57" s="26"/>
      <c r="W57" s="26"/>
      <c r="X57" s="26"/>
      <c r="Y57" s="26"/>
      <c r="Z57" s="65"/>
    </row>
    <row r="58" spans="2:26" x14ac:dyDescent="0.25">
      <c r="B58" s="181">
        <v>13</v>
      </c>
      <c r="C58" s="26"/>
      <c r="D58" s="26"/>
      <c r="E58" s="26"/>
      <c r="F58" s="26"/>
      <c r="G58" s="26"/>
      <c r="H58" s="26"/>
      <c r="I58" s="26"/>
      <c r="J58" s="26"/>
      <c r="K58" s="26"/>
      <c r="L58" s="26"/>
      <c r="M58" s="26"/>
      <c r="N58" s="26"/>
      <c r="O58" s="26"/>
      <c r="P58" s="193"/>
      <c r="Q58" s="194"/>
      <c r="R58" s="26"/>
      <c r="S58" s="26"/>
      <c r="T58" s="26"/>
      <c r="U58" s="26"/>
      <c r="V58" s="26"/>
      <c r="W58" s="26"/>
      <c r="X58" s="26"/>
      <c r="Y58" s="26"/>
      <c r="Z58" s="65"/>
    </row>
    <row r="59" spans="2:26" x14ac:dyDescent="0.25">
      <c r="B59" s="181">
        <v>14</v>
      </c>
      <c r="C59" s="26"/>
      <c r="D59" s="26"/>
      <c r="E59" s="26"/>
      <c r="F59" s="26"/>
      <c r="G59" s="26"/>
      <c r="H59" s="26"/>
      <c r="I59" s="26"/>
      <c r="J59" s="26"/>
      <c r="K59" s="26"/>
      <c r="L59" s="26"/>
      <c r="M59" s="26"/>
      <c r="N59" s="26"/>
      <c r="O59" s="26"/>
      <c r="P59" s="193"/>
      <c r="Q59" s="194"/>
      <c r="R59" s="26"/>
      <c r="S59" s="26"/>
      <c r="T59" s="26"/>
      <c r="U59" s="26"/>
      <c r="V59" s="26"/>
      <c r="W59" s="26"/>
      <c r="X59" s="26"/>
      <c r="Y59" s="26"/>
      <c r="Z59" s="65"/>
    </row>
    <row r="60" spans="2:26" x14ac:dyDescent="0.25">
      <c r="B60" s="181">
        <v>15</v>
      </c>
      <c r="C60" s="26"/>
      <c r="D60" s="26"/>
      <c r="E60" s="26"/>
      <c r="F60" s="26"/>
      <c r="G60" s="26"/>
      <c r="H60" s="26"/>
      <c r="I60" s="26"/>
      <c r="J60" s="26"/>
      <c r="K60" s="26"/>
      <c r="L60" s="26"/>
      <c r="M60" s="26"/>
      <c r="N60" s="26"/>
      <c r="O60" s="26"/>
      <c r="P60" s="193"/>
      <c r="Q60" s="194"/>
      <c r="R60" s="26"/>
      <c r="S60" s="26"/>
      <c r="T60" s="26"/>
      <c r="U60" s="26"/>
      <c r="V60" s="26"/>
      <c r="W60" s="26"/>
      <c r="X60" s="26"/>
      <c r="Y60" s="26"/>
      <c r="Z60" s="65"/>
    </row>
    <row r="61" spans="2:26" x14ac:dyDescent="0.25">
      <c r="B61" s="181">
        <v>16</v>
      </c>
      <c r="C61" s="26"/>
      <c r="D61" s="26"/>
      <c r="E61" s="26"/>
      <c r="F61" s="26"/>
      <c r="G61" s="26"/>
      <c r="H61" s="26"/>
      <c r="I61" s="26"/>
      <c r="J61" s="26"/>
      <c r="K61" s="26"/>
      <c r="L61" s="26"/>
      <c r="M61" s="26"/>
      <c r="N61" s="26"/>
      <c r="O61" s="26"/>
      <c r="P61" s="193"/>
      <c r="Q61" s="194"/>
      <c r="R61" s="26"/>
      <c r="S61" s="26"/>
      <c r="T61" s="26"/>
      <c r="U61" s="26"/>
      <c r="V61" s="26"/>
      <c r="W61" s="26"/>
      <c r="X61" s="26"/>
      <c r="Y61" s="26"/>
      <c r="Z61" s="65"/>
    </row>
    <row r="62" spans="2:26" x14ac:dyDescent="0.25">
      <c r="B62" s="181">
        <v>17</v>
      </c>
      <c r="C62" s="26"/>
      <c r="D62" s="26"/>
      <c r="E62" s="26"/>
      <c r="F62" s="26"/>
      <c r="G62" s="26"/>
      <c r="H62" s="26"/>
      <c r="I62" s="26"/>
      <c r="J62" s="26"/>
      <c r="K62" s="26"/>
      <c r="L62" s="26"/>
      <c r="M62" s="26"/>
      <c r="N62" s="26"/>
      <c r="O62" s="26"/>
      <c r="P62" s="193"/>
      <c r="Q62" s="194"/>
      <c r="R62" s="26"/>
      <c r="S62" s="26"/>
      <c r="T62" s="26"/>
      <c r="U62" s="26"/>
      <c r="V62" s="26"/>
      <c r="W62" s="26"/>
      <c r="X62" s="26"/>
      <c r="Y62" s="26"/>
      <c r="Z62" s="65"/>
    </row>
    <row r="63" spans="2:26" x14ac:dyDescent="0.25">
      <c r="B63" s="181">
        <v>18</v>
      </c>
      <c r="C63" s="26"/>
      <c r="D63" s="26"/>
      <c r="E63" s="26"/>
      <c r="F63" s="26"/>
      <c r="G63" s="26"/>
      <c r="H63" s="26"/>
      <c r="I63" s="26"/>
      <c r="J63" s="26"/>
      <c r="K63" s="26"/>
      <c r="L63" s="26"/>
      <c r="M63" s="26"/>
      <c r="N63" s="26"/>
      <c r="O63" s="26"/>
      <c r="P63" s="193"/>
      <c r="Q63" s="194"/>
      <c r="R63" s="26"/>
      <c r="S63" s="26"/>
      <c r="T63" s="26"/>
      <c r="U63" s="26"/>
      <c r="V63" s="26"/>
      <c r="W63" s="26"/>
      <c r="X63" s="26"/>
      <c r="Y63" s="26"/>
      <c r="Z63" s="65"/>
    </row>
    <row r="64" spans="2:26" x14ac:dyDescent="0.25">
      <c r="B64" s="181">
        <v>19</v>
      </c>
      <c r="C64" s="26"/>
      <c r="D64" s="26"/>
      <c r="E64" s="26"/>
      <c r="F64" s="26"/>
      <c r="G64" s="26"/>
      <c r="H64" s="26"/>
      <c r="I64" s="26"/>
      <c r="J64" s="26"/>
      <c r="K64" s="26"/>
      <c r="L64" s="26"/>
      <c r="M64" s="26"/>
      <c r="N64" s="26"/>
      <c r="O64" s="26"/>
      <c r="P64" s="193"/>
      <c r="Q64" s="194"/>
      <c r="R64" s="26"/>
      <c r="S64" s="26"/>
      <c r="T64" s="26"/>
      <c r="U64" s="26"/>
      <c r="V64" s="26"/>
      <c r="W64" s="26"/>
      <c r="X64" s="26"/>
      <c r="Y64" s="26"/>
      <c r="Z64" s="65"/>
    </row>
    <row r="65" spans="2:26" x14ac:dyDescent="0.25">
      <c r="B65" s="181">
        <v>20</v>
      </c>
      <c r="C65" s="26"/>
      <c r="D65" s="26"/>
      <c r="E65" s="26"/>
      <c r="F65" s="26"/>
      <c r="G65" s="26"/>
      <c r="H65" s="26"/>
      <c r="I65" s="26"/>
      <c r="J65" s="26"/>
      <c r="K65" s="26"/>
      <c r="L65" s="26"/>
      <c r="M65" s="26"/>
      <c r="N65" s="26"/>
      <c r="O65" s="26"/>
      <c r="P65" s="193"/>
      <c r="Q65" s="194"/>
      <c r="R65" s="26"/>
      <c r="S65" s="26"/>
      <c r="T65" s="26"/>
      <c r="U65" s="26"/>
      <c r="V65" s="26"/>
      <c r="W65" s="26"/>
      <c r="X65" s="26"/>
      <c r="Y65" s="26"/>
      <c r="Z65" s="65"/>
    </row>
    <row r="66" spans="2:26" x14ac:dyDescent="0.25">
      <c r="B66" s="181">
        <v>21</v>
      </c>
      <c r="C66" s="26"/>
      <c r="D66" s="26"/>
      <c r="E66" s="26"/>
      <c r="F66" s="26"/>
      <c r="G66" s="26"/>
      <c r="H66" s="26"/>
      <c r="I66" s="26"/>
      <c r="J66" s="26"/>
      <c r="K66" s="26"/>
      <c r="L66" s="26"/>
      <c r="M66" s="26"/>
      <c r="N66" s="26"/>
      <c r="O66" s="26"/>
      <c r="P66" s="193"/>
      <c r="Q66" s="194"/>
      <c r="R66" s="26"/>
      <c r="S66" s="26"/>
      <c r="T66" s="26"/>
      <c r="U66" s="26"/>
      <c r="V66" s="26"/>
      <c r="W66" s="26"/>
      <c r="X66" s="26"/>
      <c r="Y66" s="26"/>
      <c r="Z66" s="65"/>
    </row>
    <row r="67" spans="2:26" x14ac:dyDescent="0.25">
      <c r="B67" s="181">
        <v>22</v>
      </c>
      <c r="C67" s="26"/>
      <c r="D67" s="26"/>
      <c r="E67" s="26"/>
      <c r="F67" s="26"/>
      <c r="G67" s="26"/>
      <c r="H67" s="26"/>
      <c r="I67" s="26"/>
      <c r="J67" s="26"/>
      <c r="K67" s="26"/>
      <c r="L67" s="26"/>
      <c r="M67" s="26"/>
      <c r="N67" s="26"/>
      <c r="O67" s="26"/>
      <c r="P67" s="193"/>
      <c r="Q67" s="194"/>
      <c r="R67" s="26"/>
      <c r="S67" s="26"/>
      <c r="T67" s="26"/>
      <c r="U67" s="26"/>
      <c r="V67" s="26"/>
      <c r="W67" s="26"/>
      <c r="X67" s="26"/>
      <c r="Y67" s="26"/>
      <c r="Z67" s="65"/>
    </row>
    <row r="68" spans="2:26" x14ac:dyDescent="0.25">
      <c r="B68" s="181">
        <v>23</v>
      </c>
      <c r="C68" s="26"/>
      <c r="D68" s="26"/>
      <c r="E68" s="26"/>
      <c r="F68" s="26"/>
      <c r="G68" s="26"/>
      <c r="H68" s="26"/>
      <c r="I68" s="26"/>
      <c r="J68" s="26"/>
      <c r="K68" s="26"/>
      <c r="L68" s="26"/>
      <c r="M68" s="26"/>
      <c r="N68" s="26"/>
      <c r="O68" s="26"/>
      <c r="P68" s="193"/>
      <c r="Q68" s="194"/>
      <c r="R68" s="26"/>
      <c r="S68" s="26"/>
      <c r="T68" s="26"/>
      <c r="U68" s="26"/>
      <c r="V68" s="26"/>
      <c r="W68" s="26"/>
      <c r="X68" s="26"/>
      <c r="Y68" s="26"/>
      <c r="Z68" s="65"/>
    </row>
    <row r="69" spans="2:26" x14ac:dyDescent="0.25">
      <c r="B69" s="181">
        <v>24</v>
      </c>
      <c r="C69" s="26"/>
      <c r="D69" s="26"/>
      <c r="E69" s="26"/>
      <c r="F69" s="26"/>
      <c r="G69" s="26"/>
      <c r="H69" s="26"/>
      <c r="I69" s="26"/>
      <c r="J69" s="26"/>
      <c r="K69" s="26"/>
      <c r="L69" s="26"/>
      <c r="M69" s="26"/>
      <c r="N69" s="26"/>
      <c r="O69" s="26"/>
      <c r="P69" s="193"/>
      <c r="Q69" s="194"/>
      <c r="R69" s="26"/>
      <c r="S69" s="26"/>
      <c r="T69" s="26"/>
      <c r="U69" s="26"/>
      <c r="V69" s="26"/>
      <c r="W69" s="26"/>
      <c r="X69" s="26"/>
      <c r="Y69" s="26"/>
      <c r="Z69" s="65"/>
    </row>
    <row r="70" spans="2:26" x14ac:dyDescent="0.25">
      <c r="B70" s="181">
        <v>25</v>
      </c>
      <c r="C70" s="26"/>
      <c r="D70" s="26"/>
      <c r="E70" s="26"/>
      <c r="F70" s="26"/>
      <c r="G70" s="26"/>
      <c r="H70" s="26"/>
      <c r="I70" s="26"/>
      <c r="J70" s="26"/>
      <c r="K70" s="26"/>
      <c r="L70" s="26"/>
      <c r="M70" s="26"/>
      <c r="N70" s="26"/>
      <c r="O70" s="26"/>
      <c r="P70" s="193"/>
      <c r="Q70" s="194"/>
      <c r="R70" s="26"/>
      <c r="S70" s="26"/>
      <c r="T70" s="26"/>
      <c r="U70" s="26"/>
      <c r="V70" s="26"/>
      <c r="W70" s="26"/>
      <c r="X70" s="26"/>
      <c r="Y70" s="26"/>
      <c r="Z70" s="65"/>
    </row>
    <row r="71" spans="2:26" x14ac:dyDescent="0.25">
      <c r="B71" s="181">
        <v>26</v>
      </c>
      <c r="C71" s="26"/>
      <c r="D71" s="26"/>
      <c r="E71" s="26"/>
      <c r="F71" s="26"/>
      <c r="G71" s="26"/>
      <c r="H71" s="26"/>
      <c r="I71" s="26"/>
      <c r="J71" s="26"/>
      <c r="K71" s="26"/>
      <c r="L71" s="26"/>
      <c r="M71" s="26"/>
      <c r="N71" s="26"/>
      <c r="O71" s="26"/>
      <c r="P71" s="193"/>
      <c r="Q71" s="194"/>
      <c r="R71" s="26"/>
      <c r="S71" s="26"/>
      <c r="T71" s="26"/>
      <c r="U71" s="26"/>
      <c r="V71" s="26"/>
      <c r="W71" s="26"/>
      <c r="X71" s="26"/>
      <c r="Y71" s="26"/>
      <c r="Z71" s="65"/>
    </row>
    <row r="72" spans="2:26" x14ac:dyDescent="0.25">
      <c r="B72" s="181">
        <v>27</v>
      </c>
      <c r="C72" s="26"/>
      <c r="D72" s="26"/>
      <c r="E72" s="26"/>
      <c r="F72" s="26"/>
      <c r="G72" s="26"/>
      <c r="H72" s="26"/>
      <c r="I72" s="26"/>
      <c r="J72" s="26"/>
      <c r="K72" s="26"/>
      <c r="L72" s="26"/>
      <c r="M72" s="26"/>
      <c r="N72" s="26"/>
      <c r="O72" s="26"/>
      <c r="P72" s="193"/>
      <c r="Q72" s="194"/>
      <c r="R72" s="26"/>
      <c r="S72" s="26"/>
      <c r="T72" s="26"/>
      <c r="U72" s="26"/>
      <c r="V72" s="26"/>
      <c r="W72" s="26"/>
      <c r="X72" s="26"/>
      <c r="Y72" s="26"/>
      <c r="Z72" s="65"/>
    </row>
    <row r="73" spans="2:26" x14ac:dyDescent="0.25">
      <c r="B73" s="181">
        <v>28</v>
      </c>
      <c r="C73" s="26"/>
      <c r="D73" s="26"/>
      <c r="E73" s="26"/>
      <c r="F73" s="26"/>
      <c r="G73" s="26"/>
      <c r="H73" s="26"/>
      <c r="I73" s="26"/>
      <c r="J73" s="26"/>
      <c r="K73" s="26"/>
      <c r="L73" s="26"/>
      <c r="M73" s="26"/>
      <c r="N73" s="26"/>
      <c r="O73" s="26"/>
      <c r="P73" s="193"/>
      <c r="Q73" s="194"/>
      <c r="R73" s="26"/>
      <c r="S73" s="26"/>
      <c r="T73" s="26"/>
      <c r="U73" s="26"/>
      <c r="V73" s="26"/>
      <c r="W73" s="26"/>
      <c r="X73" s="26"/>
      <c r="Y73" s="26"/>
      <c r="Z73" s="65"/>
    </row>
    <row r="74" spans="2:26" x14ac:dyDescent="0.25">
      <c r="B74" s="181">
        <v>29</v>
      </c>
      <c r="C74" s="26"/>
      <c r="D74" s="26"/>
      <c r="E74" s="26"/>
      <c r="F74" s="26"/>
      <c r="G74" s="26"/>
      <c r="H74" s="26"/>
      <c r="I74" s="26"/>
      <c r="J74" s="26"/>
      <c r="K74" s="26"/>
      <c r="L74" s="26"/>
      <c r="M74" s="26"/>
      <c r="N74" s="26"/>
      <c r="O74" s="26"/>
      <c r="P74" s="193"/>
      <c r="Q74" s="194"/>
      <c r="R74" s="26"/>
      <c r="S74" s="26"/>
      <c r="T74" s="26"/>
      <c r="U74" s="26"/>
      <c r="V74" s="26"/>
      <c r="W74" s="26"/>
      <c r="X74" s="26"/>
      <c r="Y74" s="26"/>
      <c r="Z74" s="65"/>
    </row>
    <row r="75" spans="2:26" x14ac:dyDescent="0.25">
      <c r="B75" s="181">
        <v>30</v>
      </c>
      <c r="C75" s="26"/>
      <c r="D75" s="26"/>
      <c r="E75" s="26"/>
      <c r="F75" s="26"/>
      <c r="G75" s="26"/>
      <c r="H75" s="26"/>
      <c r="I75" s="26"/>
      <c r="J75" s="26"/>
      <c r="K75" s="26"/>
      <c r="L75" s="26"/>
      <c r="M75" s="26"/>
      <c r="N75" s="26"/>
      <c r="O75" s="26"/>
      <c r="P75" s="193"/>
      <c r="Q75" s="194"/>
      <c r="R75" s="26"/>
      <c r="S75" s="26"/>
      <c r="T75" s="26"/>
      <c r="U75" s="26"/>
      <c r="V75" s="26"/>
      <c r="W75" s="26"/>
      <c r="X75" s="26"/>
      <c r="Y75" s="26"/>
      <c r="Z75" s="3"/>
    </row>
    <row r="76" spans="2:26" x14ac:dyDescent="0.25">
      <c r="C76" s="18"/>
      <c r="D76" s="18"/>
      <c r="E76" s="18"/>
      <c r="F76" s="18"/>
      <c r="G76" s="18"/>
      <c r="H76" s="18"/>
      <c r="I76" s="18"/>
      <c r="J76" s="18"/>
      <c r="K76" s="18"/>
      <c r="L76" s="18"/>
      <c r="M76" s="18"/>
      <c r="N76" s="18"/>
      <c r="O76" s="18"/>
      <c r="P76" s="18"/>
      <c r="Q76" s="18"/>
      <c r="R76" s="18"/>
      <c r="S76" s="18"/>
      <c r="T76" s="18"/>
      <c r="U76" s="18"/>
      <c r="V76" s="18"/>
      <c r="W76" s="18"/>
      <c r="X76" s="18"/>
      <c r="Y76" s="18"/>
    </row>
  </sheetData>
  <sheetProtection password="AFA5" sheet="1"/>
  <mergeCells count="27">
    <mergeCell ref="Y44:Y45"/>
    <mergeCell ref="T44:T45"/>
    <mergeCell ref="U44:U45"/>
    <mergeCell ref="V44:V45"/>
    <mergeCell ref="W44:W45"/>
    <mergeCell ref="X44:X45"/>
    <mergeCell ref="O44:O45"/>
    <mergeCell ref="P44:P45"/>
    <mergeCell ref="Q44:Q45"/>
    <mergeCell ref="R44:R45"/>
    <mergeCell ref="S44:S45"/>
    <mergeCell ref="C4:M4"/>
    <mergeCell ref="N4:T4"/>
    <mergeCell ref="G43:P43"/>
    <mergeCell ref="Q43:Y43"/>
    <mergeCell ref="B44:B45"/>
    <mergeCell ref="C44:D44"/>
    <mergeCell ref="E44:E45"/>
    <mergeCell ref="F44:F45"/>
    <mergeCell ref="G44:G45"/>
    <mergeCell ref="H44:H45"/>
    <mergeCell ref="I44:I45"/>
    <mergeCell ref="J44:J45"/>
    <mergeCell ref="K44:K45"/>
    <mergeCell ref="L44:L45"/>
    <mergeCell ref="M44:M45"/>
    <mergeCell ref="N44:N45"/>
  </mergeCells>
  <dataValidations count="1">
    <dataValidation type="list" allowBlank="1" showInputMessage="1" showErrorMessage="1" sqref="C46:C75" xr:uid="{28C53FE7-983F-4039-8082-0F57934D9655}">
      <formula1>Counterparty_Types</formula1>
    </dataValidation>
  </dataValidation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2745-0CAA-4068-A551-A02A261C8311}">
  <sheetPr codeName="Sheet7"/>
  <dimension ref="A1:M42"/>
  <sheetViews>
    <sheetView showGridLines="0" workbookViewId="0">
      <selection activeCell="B2" sqref="B2"/>
    </sheetView>
  </sheetViews>
  <sheetFormatPr defaultColWidth="0" defaultRowHeight="11.5" zeroHeight="1" x14ac:dyDescent="0.25"/>
  <cols>
    <col min="1" max="1" width="9.1796875" style="15" customWidth="1"/>
    <col min="2" max="2" width="60" style="15" customWidth="1"/>
    <col min="3" max="12" width="10.1796875" style="15" customWidth="1"/>
    <col min="13" max="13" width="9.1796875" style="15" customWidth="1"/>
    <col min="14" max="16" width="9.1796875" style="15" hidden="1" customWidth="1"/>
    <col min="17" max="16384" width="9.1796875" style="15" hidden="1"/>
  </cols>
  <sheetData>
    <row r="1" spans="1:13" ht="18" x14ac:dyDescent="0.25">
      <c r="A1" s="10" t="s">
        <v>152</v>
      </c>
    </row>
    <row r="2" spans="1:13" x14ac:dyDescent="0.25">
      <c r="A2" s="13"/>
      <c r="B2" s="292" t="s">
        <v>1</v>
      </c>
    </row>
    <row r="3" spans="1:13" x14ac:dyDescent="0.25">
      <c r="B3" s="28" t="s">
        <v>153</v>
      </c>
      <c r="C3" s="31"/>
      <c r="D3" s="31"/>
      <c r="E3" s="31"/>
      <c r="F3" s="31"/>
      <c r="G3" s="31"/>
      <c r="H3" s="31"/>
      <c r="I3" s="31"/>
      <c r="J3" s="31"/>
      <c r="K3" s="31"/>
      <c r="L3" s="31"/>
    </row>
    <row r="4" spans="1:13" ht="31.5" customHeight="1" x14ac:dyDescent="0.25">
      <c r="A4" s="13"/>
      <c r="B4" s="37"/>
      <c r="C4" s="311" t="s">
        <v>154</v>
      </c>
      <c r="D4" s="311"/>
      <c r="E4" s="311"/>
      <c r="F4" s="311"/>
      <c r="G4" s="311"/>
      <c r="H4" s="311" t="s">
        <v>155</v>
      </c>
      <c r="I4" s="311"/>
      <c r="J4" s="311" t="s">
        <v>156</v>
      </c>
      <c r="K4" s="311"/>
      <c r="L4" s="311"/>
      <c r="M4" s="65"/>
    </row>
    <row r="5" spans="1:13" ht="23" x14ac:dyDescent="0.25">
      <c r="B5" s="36"/>
      <c r="C5" s="195" t="s">
        <v>157</v>
      </c>
      <c r="D5" s="196" t="s">
        <v>158</v>
      </c>
      <c r="E5" s="196" t="s">
        <v>159</v>
      </c>
      <c r="F5" s="196" t="s">
        <v>160</v>
      </c>
      <c r="G5" s="197">
        <v>12.5</v>
      </c>
      <c r="H5" s="196" t="s">
        <v>161</v>
      </c>
      <c r="I5" s="196" t="s">
        <v>162</v>
      </c>
      <c r="J5" s="196" t="s">
        <v>161</v>
      </c>
      <c r="K5" s="196" t="s">
        <v>162</v>
      </c>
      <c r="L5" s="196" t="s">
        <v>163</v>
      </c>
      <c r="M5" s="65"/>
    </row>
    <row r="6" spans="1:13" x14ac:dyDescent="0.25">
      <c r="A6" s="62"/>
      <c r="B6" s="20" t="s">
        <v>164</v>
      </c>
      <c r="C6" s="30"/>
      <c r="D6" s="30"/>
      <c r="E6" s="30"/>
      <c r="F6" s="30"/>
      <c r="G6" s="30"/>
      <c r="H6" s="30"/>
      <c r="I6" s="30"/>
      <c r="J6" s="30"/>
      <c r="K6" s="30"/>
      <c r="L6" s="30"/>
      <c r="M6" s="65"/>
    </row>
    <row r="7" spans="1:13" x14ac:dyDescent="0.25">
      <c r="A7" s="62"/>
      <c r="B7" s="21" t="s">
        <v>165</v>
      </c>
      <c r="C7" s="26"/>
      <c r="D7" s="26"/>
      <c r="E7" s="26"/>
      <c r="F7" s="26"/>
      <c r="G7" s="26"/>
      <c r="H7" s="26"/>
      <c r="I7" s="26"/>
      <c r="J7" s="26"/>
      <c r="K7" s="26"/>
      <c r="L7" s="26"/>
      <c r="M7" s="65"/>
    </row>
    <row r="8" spans="1:13" x14ac:dyDescent="0.25">
      <c r="A8" s="62"/>
      <c r="B8" s="22" t="s">
        <v>166</v>
      </c>
      <c r="C8" s="26"/>
      <c r="D8" s="26"/>
      <c r="E8" s="26"/>
      <c r="F8" s="26"/>
      <c r="G8" s="26"/>
      <c r="H8" s="26"/>
      <c r="I8" s="26"/>
      <c r="J8" s="26"/>
      <c r="K8" s="26"/>
      <c r="L8" s="26"/>
      <c r="M8" s="65"/>
    </row>
    <row r="9" spans="1:13" x14ac:dyDescent="0.25">
      <c r="A9" s="62"/>
      <c r="B9" s="23" t="s">
        <v>167</v>
      </c>
      <c r="C9" s="26"/>
      <c r="D9" s="26"/>
      <c r="E9" s="26"/>
      <c r="F9" s="26"/>
      <c r="G9" s="26"/>
      <c r="H9" s="26"/>
      <c r="I9" s="26"/>
      <c r="J9" s="26"/>
      <c r="K9" s="26"/>
      <c r="L9" s="26"/>
      <c r="M9" s="65"/>
    </row>
    <row r="10" spans="1:13" x14ac:dyDescent="0.25">
      <c r="A10" s="62"/>
      <c r="B10" s="23" t="s">
        <v>168</v>
      </c>
      <c r="C10" s="26"/>
      <c r="D10" s="26"/>
      <c r="E10" s="26"/>
      <c r="F10" s="26"/>
      <c r="G10" s="26"/>
      <c r="H10" s="26"/>
      <c r="I10" s="26"/>
      <c r="J10" s="26"/>
      <c r="K10" s="26"/>
      <c r="L10" s="26"/>
      <c r="M10" s="65"/>
    </row>
    <row r="11" spans="1:13" x14ac:dyDescent="0.25">
      <c r="A11" s="62"/>
      <c r="B11" s="22" t="s">
        <v>169</v>
      </c>
      <c r="C11" s="70"/>
      <c r="D11" s="70"/>
      <c r="E11" s="26"/>
      <c r="F11" s="26"/>
      <c r="G11" s="26"/>
      <c r="H11" s="26"/>
      <c r="I11" s="26"/>
      <c r="J11" s="26"/>
      <c r="K11" s="26"/>
      <c r="L11" s="26"/>
      <c r="M11" s="65"/>
    </row>
    <row r="12" spans="1:13" x14ac:dyDescent="0.25">
      <c r="A12" s="62"/>
      <c r="B12" s="21" t="s">
        <v>170</v>
      </c>
      <c r="C12" s="26"/>
      <c r="D12" s="26"/>
      <c r="E12" s="26"/>
      <c r="F12" s="26"/>
      <c r="G12" s="26"/>
      <c r="H12" s="26"/>
      <c r="I12" s="26"/>
      <c r="J12" s="26"/>
      <c r="K12" s="26"/>
      <c r="L12" s="26"/>
      <c r="M12" s="65"/>
    </row>
    <row r="13" spans="1:13" x14ac:dyDescent="0.25">
      <c r="A13" s="62"/>
      <c r="B13" s="22" t="s">
        <v>171</v>
      </c>
      <c r="C13" s="26"/>
      <c r="D13" s="26"/>
      <c r="E13" s="26"/>
      <c r="F13" s="26"/>
      <c r="G13" s="26"/>
      <c r="H13" s="26"/>
      <c r="I13" s="26"/>
      <c r="J13" s="26"/>
      <c r="K13" s="26"/>
      <c r="L13" s="26"/>
      <c r="M13" s="65"/>
    </row>
    <row r="14" spans="1:13" x14ac:dyDescent="0.25">
      <c r="A14" s="62"/>
      <c r="B14" s="24" t="s">
        <v>172</v>
      </c>
      <c r="C14" s="26"/>
      <c r="D14" s="26"/>
      <c r="E14" s="26"/>
      <c r="F14" s="26"/>
      <c r="G14" s="26"/>
      <c r="H14" s="26"/>
      <c r="I14" s="26"/>
      <c r="J14" s="26"/>
      <c r="K14" s="26"/>
      <c r="L14" s="26"/>
      <c r="M14" s="65"/>
    </row>
    <row r="15" spans="1:13" x14ac:dyDescent="0.25">
      <c r="A15" s="62"/>
      <c r="B15" s="24" t="s">
        <v>173</v>
      </c>
      <c r="C15" s="26"/>
      <c r="D15" s="26"/>
      <c r="E15" s="26"/>
      <c r="F15" s="26"/>
      <c r="G15" s="26"/>
      <c r="H15" s="26"/>
      <c r="I15" s="26"/>
      <c r="J15" s="26"/>
      <c r="K15" s="26"/>
      <c r="L15" s="26"/>
      <c r="M15" s="65"/>
    </row>
    <row r="16" spans="1:13" x14ac:dyDescent="0.25">
      <c r="A16" s="62"/>
      <c r="B16" s="22" t="s">
        <v>174</v>
      </c>
      <c r="C16" s="70"/>
      <c r="D16" s="70"/>
      <c r="E16" s="26"/>
      <c r="F16" s="26"/>
      <c r="G16" s="26"/>
      <c r="H16" s="26"/>
      <c r="I16" s="26"/>
      <c r="J16" s="26"/>
      <c r="K16" s="26"/>
      <c r="L16" s="26"/>
      <c r="M16" s="65"/>
    </row>
    <row r="17" spans="1:13" x14ac:dyDescent="0.25">
      <c r="B17" s="34" t="s">
        <v>175</v>
      </c>
      <c r="C17" s="198"/>
      <c r="D17" s="198"/>
      <c r="E17" s="198"/>
      <c r="F17" s="198"/>
      <c r="G17" s="198"/>
      <c r="H17" s="198"/>
      <c r="I17" s="198"/>
      <c r="J17" s="198"/>
      <c r="K17" s="198"/>
      <c r="L17" s="198"/>
    </row>
    <row r="18" spans="1:13" x14ac:dyDescent="0.25">
      <c r="A18" s="62"/>
      <c r="B18" s="21" t="s">
        <v>176</v>
      </c>
      <c r="C18" s="70"/>
      <c r="D18" s="70"/>
      <c r="E18" s="26"/>
      <c r="F18" s="26"/>
      <c r="G18" s="26"/>
      <c r="H18" s="26"/>
      <c r="I18" s="26"/>
      <c r="J18" s="26"/>
      <c r="K18" s="26"/>
      <c r="L18" s="26"/>
      <c r="M18" s="65"/>
    </row>
    <row r="19" spans="1:13" x14ac:dyDescent="0.25">
      <c r="A19" s="62"/>
      <c r="B19" s="29" t="s">
        <v>177</v>
      </c>
      <c r="C19" s="33"/>
      <c r="D19" s="33"/>
      <c r="E19" s="33"/>
      <c r="F19" s="33"/>
      <c r="G19" s="33"/>
      <c r="H19" s="33"/>
      <c r="I19" s="33"/>
      <c r="J19" s="33"/>
      <c r="K19" s="33"/>
      <c r="L19" s="33"/>
      <c r="M19" s="65"/>
    </row>
    <row r="20" spans="1:13" x14ac:dyDescent="0.25">
      <c r="B20" s="18"/>
      <c r="C20" s="18"/>
      <c r="D20" s="18"/>
      <c r="E20" s="18"/>
      <c r="F20" s="18"/>
      <c r="G20" s="18"/>
      <c r="H20" s="18"/>
      <c r="I20" s="18"/>
      <c r="J20" s="18"/>
      <c r="K20" s="18"/>
      <c r="L20" s="18"/>
    </row>
    <row r="21" spans="1:13" x14ac:dyDescent="0.25">
      <c r="B21" s="28" t="s">
        <v>178</v>
      </c>
      <c r="C21" s="31"/>
      <c r="D21" s="31"/>
      <c r="E21" s="31"/>
      <c r="F21" s="31"/>
      <c r="G21" s="31"/>
      <c r="H21" s="31"/>
      <c r="I21" s="31"/>
      <c r="J21" s="31"/>
      <c r="K21" s="31"/>
      <c r="L21" s="31"/>
    </row>
    <row r="22" spans="1:13" x14ac:dyDescent="0.25">
      <c r="B22" s="39"/>
      <c r="C22" s="311" t="s">
        <v>154</v>
      </c>
      <c r="D22" s="311"/>
      <c r="E22" s="311"/>
      <c r="F22" s="311"/>
      <c r="G22" s="311"/>
      <c r="H22" s="311" t="s">
        <v>155</v>
      </c>
      <c r="I22" s="311"/>
      <c r="J22" s="311" t="s">
        <v>156</v>
      </c>
      <c r="K22" s="311"/>
      <c r="L22" s="311"/>
      <c r="M22" s="65"/>
    </row>
    <row r="23" spans="1:13" ht="23" x14ac:dyDescent="0.25">
      <c r="B23" s="36"/>
      <c r="C23" s="195" t="s">
        <v>157</v>
      </c>
      <c r="D23" s="196" t="s">
        <v>158</v>
      </c>
      <c r="E23" s="196" t="s">
        <v>159</v>
      </c>
      <c r="F23" s="196" t="s">
        <v>160</v>
      </c>
      <c r="G23" s="197">
        <v>12.5</v>
      </c>
      <c r="H23" s="196" t="s">
        <v>161</v>
      </c>
      <c r="I23" s="196" t="s">
        <v>162</v>
      </c>
      <c r="J23" s="196" t="s">
        <v>161</v>
      </c>
      <c r="K23" s="196" t="s">
        <v>162</v>
      </c>
      <c r="L23" s="196" t="s">
        <v>163</v>
      </c>
      <c r="M23" s="65"/>
    </row>
    <row r="24" spans="1:13" x14ac:dyDescent="0.25">
      <c r="A24" s="62"/>
      <c r="B24" s="20" t="s">
        <v>164</v>
      </c>
      <c r="C24" s="30"/>
      <c r="D24" s="30"/>
      <c r="E24" s="30"/>
      <c r="F24" s="30"/>
      <c r="G24" s="30"/>
      <c r="H24" s="30"/>
      <c r="I24" s="30"/>
      <c r="J24" s="30"/>
      <c r="K24" s="30"/>
      <c r="L24" s="30"/>
      <c r="M24" s="65"/>
    </row>
    <row r="25" spans="1:13" x14ac:dyDescent="0.25">
      <c r="A25" s="62"/>
      <c r="B25" s="21" t="s">
        <v>165</v>
      </c>
      <c r="C25" s="26"/>
      <c r="D25" s="26"/>
      <c r="E25" s="26"/>
      <c r="F25" s="26"/>
      <c r="G25" s="26"/>
      <c r="H25" s="26"/>
      <c r="I25" s="26"/>
      <c r="J25" s="26"/>
      <c r="K25" s="26"/>
      <c r="L25" s="26"/>
      <c r="M25" s="65"/>
    </row>
    <row r="26" spans="1:13" x14ac:dyDescent="0.25">
      <c r="A26" s="62"/>
      <c r="B26" s="22" t="s">
        <v>166</v>
      </c>
      <c r="C26" s="26"/>
      <c r="D26" s="26"/>
      <c r="E26" s="26"/>
      <c r="F26" s="26"/>
      <c r="G26" s="26"/>
      <c r="H26" s="26"/>
      <c r="I26" s="26"/>
      <c r="J26" s="26"/>
      <c r="K26" s="26"/>
      <c r="L26" s="26"/>
      <c r="M26" s="65"/>
    </row>
    <row r="27" spans="1:13" x14ac:dyDescent="0.25">
      <c r="A27" s="62"/>
      <c r="B27" s="23" t="s">
        <v>167</v>
      </c>
      <c r="C27" s="26"/>
      <c r="D27" s="26"/>
      <c r="E27" s="26"/>
      <c r="F27" s="26"/>
      <c r="G27" s="26"/>
      <c r="H27" s="26"/>
      <c r="I27" s="26"/>
      <c r="J27" s="26"/>
      <c r="K27" s="26"/>
      <c r="L27" s="26"/>
      <c r="M27" s="65"/>
    </row>
    <row r="28" spans="1:13" x14ac:dyDescent="0.25">
      <c r="A28" s="62"/>
      <c r="B28" s="23" t="s">
        <v>168</v>
      </c>
      <c r="C28" s="26"/>
      <c r="D28" s="26"/>
      <c r="E28" s="26"/>
      <c r="F28" s="26"/>
      <c r="G28" s="26"/>
      <c r="H28" s="26"/>
      <c r="I28" s="26"/>
      <c r="J28" s="26"/>
      <c r="K28" s="26"/>
      <c r="L28" s="26"/>
      <c r="M28" s="65"/>
    </row>
    <row r="29" spans="1:13" x14ac:dyDescent="0.25">
      <c r="A29" s="62"/>
      <c r="B29" s="22" t="s">
        <v>169</v>
      </c>
      <c r="C29" s="70"/>
      <c r="D29" s="70"/>
      <c r="E29" s="26"/>
      <c r="F29" s="26"/>
      <c r="G29" s="26"/>
      <c r="H29" s="26"/>
      <c r="I29" s="26"/>
      <c r="J29" s="26"/>
      <c r="K29" s="26"/>
      <c r="L29" s="26"/>
      <c r="M29" s="65"/>
    </row>
    <row r="30" spans="1:13" x14ac:dyDescent="0.25">
      <c r="A30" s="62"/>
      <c r="B30" s="21" t="s">
        <v>170</v>
      </c>
      <c r="C30" s="26"/>
      <c r="D30" s="26"/>
      <c r="E30" s="26"/>
      <c r="F30" s="26"/>
      <c r="G30" s="26"/>
      <c r="H30" s="26"/>
      <c r="I30" s="26"/>
      <c r="J30" s="26"/>
      <c r="K30" s="26"/>
      <c r="L30" s="26"/>
      <c r="M30" s="65"/>
    </row>
    <row r="31" spans="1:13" x14ac:dyDescent="0.25">
      <c r="A31" s="62"/>
      <c r="B31" s="22" t="s">
        <v>171</v>
      </c>
      <c r="C31" s="26"/>
      <c r="D31" s="26"/>
      <c r="E31" s="26"/>
      <c r="F31" s="26"/>
      <c r="G31" s="26"/>
      <c r="H31" s="26"/>
      <c r="I31" s="26"/>
      <c r="J31" s="26"/>
      <c r="K31" s="26"/>
      <c r="L31" s="26"/>
      <c r="M31" s="65"/>
    </row>
    <row r="32" spans="1:13" x14ac:dyDescent="0.25">
      <c r="A32" s="62"/>
      <c r="B32" s="24" t="s">
        <v>172</v>
      </c>
      <c r="C32" s="26"/>
      <c r="D32" s="26"/>
      <c r="E32" s="26"/>
      <c r="F32" s="26"/>
      <c r="G32" s="26"/>
      <c r="H32" s="26"/>
      <c r="I32" s="26"/>
      <c r="J32" s="26"/>
      <c r="K32" s="26"/>
      <c r="L32" s="26"/>
      <c r="M32" s="65"/>
    </row>
    <row r="33" spans="1:13" x14ac:dyDescent="0.25">
      <c r="A33" s="62"/>
      <c r="B33" s="24" t="s">
        <v>173</v>
      </c>
      <c r="C33" s="26"/>
      <c r="D33" s="26"/>
      <c r="E33" s="26"/>
      <c r="F33" s="26"/>
      <c r="G33" s="26"/>
      <c r="H33" s="26"/>
      <c r="I33" s="26"/>
      <c r="J33" s="26"/>
      <c r="K33" s="26"/>
      <c r="L33" s="26"/>
      <c r="M33" s="65"/>
    </row>
    <row r="34" spans="1:13" x14ac:dyDescent="0.25">
      <c r="A34" s="62"/>
      <c r="B34" s="22" t="s">
        <v>174</v>
      </c>
      <c r="C34" s="70"/>
      <c r="D34" s="70"/>
      <c r="E34" s="26"/>
      <c r="F34" s="26"/>
      <c r="G34" s="26"/>
      <c r="H34" s="26"/>
      <c r="I34" s="26"/>
      <c r="J34" s="26"/>
      <c r="K34" s="26"/>
      <c r="L34" s="26"/>
      <c r="M34" s="65"/>
    </row>
    <row r="35" spans="1:13" x14ac:dyDescent="0.25">
      <c r="B35" s="35" t="s">
        <v>175</v>
      </c>
      <c r="C35" s="199"/>
      <c r="D35" s="199"/>
      <c r="E35" s="198"/>
      <c r="F35" s="198"/>
      <c r="G35" s="198"/>
      <c r="H35" s="198"/>
      <c r="I35" s="198"/>
      <c r="J35" s="198"/>
      <c r="K35" s="198"/>
      <c r="L35" s="198"/>
      <c r="M35" s="65"/>
    </row>
    <row r="36" spans="1:13" x14ac:dyDescent="0.25">
      <c r="A36" s="62"/>
      <c r="B36" s="21" t="s">
        <v>176</v>
      </c>
      <c r="C36" s="70"/>
      <c r="D36" s="70"/>
      <c r="E36" s="26"/>
      <c r="F36" s="26"/>
      <c r="G36" s="26"/>
      <c r="H36" s="26"/>
      <c r="I36" s="26"/>
      <c r="J36" s="26"/>
      <c r="K36" s="26"/>
      <c r="L36" s="26"/>
      <c r="M36" s="65"/>
    </row>
    <row r="37" spans="1:13" x14ac:dyDescent="0.25">
      <c r="A37" s="62"/>
      <c r="B37" s="29" t="s">
        <v>177</v>
      </c>
      <c r="C37" s="33"/>
      <c r="D37" s="33"/>
      <c r="E37" s="33"/>
      <c r="F37" s="33"/>
      <c r="G37" s="33"/>
      <c r="H37" s="33"/>
      <c r="I37" s="33"/>
      <c r="J37" s="33"/>
      <c r="K37" s="33"/>
      <c r="L37" s="33"/>
      <c r="M37" s="65"/>
    </row>
    <row r="38" spans="1:13" x14ac:dyDescent="0.25">
      <c r="B38" s="18"/>
      <c r="C38" s="18"/>
      <c r="D38" s="18"/>
      <c r="E38" s="18"/>
      <c r="F38" s="18"/>
      <c r="G38" s="18"/>
      <c r="H38" s="18"/>
      <c r="I38" s="18"/>
      <c r="J38" s="18"/>
      <c r="K38" s="18"/>
      <c r="L38" s="18"/>
    </row>
    <row r="39" spans="1:13" x14ac:dyDescent="0.25">
      <c r="B39" s="28" t="s">
        <v>179</v>
      </c>
      <c r="C39" s="31"/>
    </row>
    <row r="40" spans="1:13" x14ac:dyDescent="0.25">
      <c r="A40" s="62"/>
      <c r="B40" s="27" t="s">
        <v>180</v>
      </c>
      <c r="C40" s="30"/>
      <c r="D40" s="65"/>
    </row>
    <row r="41" spans="1:13" x14ac:dyDescent="0.25">
      <c r="A41" s="62"/>
      <c r="B41" s="32" t="s">
        <v>181</v>
      </c>
      <c r="C41" s="33"/>
      <c r="D41" s="65"/>
    </row>
    <row r="42" spans="1:13" x14ac:dyDescent="0.25">
      <c r="B42" s="18"/>
      <c r="C42" s="18"/>
    </row>
  </sheetData>
  <sheetProtection password="AFA5" sheet="1"/>
  <mergeCells count="6">
    <mergeCell ref="C4:G4"/>
    <mergeCell ref="H4:I4"/>
    <mergeCell ref="J4:L4"/>
    <mergeCell ref="C22:G22"/>
    <mergeCell ref="H22:I22"/>
    <mergeCell ref="J22:L22"/>
  </mergeCell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090B4-0FE7-42B1-947A-47F543FB312B}">
  <sheetPr codeName="Sheet8"/>
  <dimension ref="A1:N46"/>
  <sheetViews>
    <sheetView showGridLines="0" workbookViewId="0">
      <selection activeCell="B2" sqref="B2"/>
    </sheetView>
  </sheetViews>
  <sheetFormatPr defaultColWidth="0" defaultRowHeight="11.5" zeroHeight="1" x14ac:dyDescent="0.25"/>
  <cols>
    <col min="1" max="1" width="9.1796875" style="15" customWidth="1"/>
    <col min="2" max="2" width="88.1796875" style="15" customWidth="1"/>
    <col min="3" max="13" width="13.81640625" style="15" customWidth="1"/>
    <col min="14" max="14" width="9.1796875" style="15" customWidth="1"/>
    <col min="15" max="17" width="9.1796875" style="15" hidden="1" customWidth="1"/>
    <col min="18" max="16384" width="9.1796875" style="15" hidden="1"/>
  </cols>
  <sheetData>
    <row r="1" spans="1:12" ht="18" x14ac:dyDescent="0.25">
      <c r="A1" s="11" t="s">
        <v>182</v>
      </c>
      <c r="B1" s="200"/>
    </row>
    <row r="2" spans="1:12" x14ac:dyDescent="0.25">
      <c r="A2" s="138"/>
      <c r="B2" s="292" t="s">
        <v>1</v>
      </c>
      <c r="C2" s="25"/>
      <c r="D2" s="25"/>
      <c r="E2" s="25"/>
      <c r="F2" s="25"/>
      <c r="G2" s="25"/>
      <c r="H2" s="25"/>
      <c r="I2" s="25"/>
      <c r="J2" s="25"/>
      <c r="K2" s="25"/>
    </row>
    <row r="3" spans="1:12" x14ac:dyDescent="0.25">
      <c r="B3" s="17" t="s">
        <v>27</v>
      </c>
      <c r="C3" s="25"/>
      <c r="D3" s="25"/>
      <c r="E3" s="25"/>
      <c r="F3" s="25"/>
      <c r="G3" s="25"/>
      <c r="H3" s="25"/>
      <c r="I3" s="25"/>
      <c r="J3" s="25"/>
      <c r="K3" s="25"/>
    </row>
    <row r="4" spans="1:12" ht="46" x14ac:dyDescent="0.25">
      <c r="A4" s="62"/>
      <c r="B4" s="38"/>
      <c r="C4" s="312" t="s">
        <v>183</v>
      </c>
      <c r="D4" s="314" t="s">
        <v>184</v>
      </c>
      <c r="E4" s="314"/>
      <c r="F4" s="314"/>
      <c r="G4" s="314"/>
      <c r="H4" s="314"/>
      <c r="I4" s="314"/>
      <c r="J4" s="49" t="s">
        <v>185</v>
      </c>
      <c r="K4" s="312" t="s">
        <v>186</v>
      </c>
      <c r="L4" s="65"/>
    </row>
    <row r="5" spans="1:12" x14ac:dyDescent="0.25">
      <c r="A5" s="62"/>
      <c r="B5" s="55" t="s">
        <v>187</v>
      </c>
      <c r="C5" s="313"/>
      <c r="D5" s="51">
        <v>0</v>
      </c>
      <c r="E5" s="51">
        <v>0.2</v>
      </c>
      <c r="F5" s="51">
        <v>1</v>
      </c>
      <c r="G5" s="51">
        <v>2.5</v>
      </c>
      <c r="H5" s="51">
        <v>4</v>
      </c>
      <c r="I5" s="51">
        <v>12.5</v>
      </c>
      <c r="J5" s="54" t="s">
        <v>162</v>
      </c>
      <c r="K5" s="313"/>
      <c r="L5" s="65"/>
    </row>
    <row r="6" spans="1:12" x14ac:dyDescent="0.25">
      <c r="A6" s="62"/>
      <c r="B6" s="276" t="s">
        <v>188</v>
      </c>
      <c r="C6" s="283"/>
      <c r="D6" s="242"/>
      <c r="E6" s="284"/>
      <c r="F6" s="284"/>
      <c r="G6" s="284"/>
      <c r="H6" s="284"/>
      <c r="I6" s="284"/>
      <c r="J6" s="284"/>
      <c r="K6" s="251"/>
      <c r="L6" s="65"/>
    </row>
    <row r="7" spans="1:12" x14ac:dyDescent="0.25">
      <c r="A7" s="62"/>
      <c r="B7" s="276" t="s">
        <v>189</v>
      </c>
      <c r="C7" s="285"/>
      <c r="D7" s="245"/>
      <c r="E7" s="223"/>
      <c r="F7" s="223"/>
      <c r="G7" s="223"/>
      <c r="H7" s="223"/>
      <c r="I7" s="223"/>
      <c r="J7" s="223"/>
      <c r="K7" s="248"/>
      <c r="L7" s="65"/>
    </row>
    <row r="8" spans="1:12" x14ac:dyDescent="0.25">
      <c r="A8" s="62"/>
      <c r="B8" s="276" t="s">
        <v>190</v>
      </c>
      <c r="C8" s="285"/>
      <c r="D8" s="245"/>
      <c r="E8" s="223"/>
      <c r="F8" s="223"/>
      <c r="G8" s="223"/>
      <c r="H8" s="223"/>
      <c r="I8" s="223"/>
      <c r="J8" s="223"/>
      <c r="K8" s="248"/>
      <c r="L8" s="65"/>
    </row>
    <row r="9" spans="1:12" x14ac:dyDescent="0.25">
      <c r="A9" s="62"/>
      <c r="B9" s="276" t="s">
        <v>191</v>
      </c>
      <c r="C9" s="285"/>
      <c r="D9" s="223"/>
      <c r="E9" s="245"/>
      <c r="F9" s="223"/>
      <c r="G9" s="223"/>
      <c r="H9" s="223"/>
      <c r="I9" s="223"/>
      <c r="J9" s="223"/>
      <c r="K9" s="248"/>
      <c r="L9" s="65"/>
    </row>
    <row r="10" spans="1:12" x14ac:dyDescent="0.25">
      <c r="A10" s="62"/>
      <c r="B10" s="277" t="s">
        <v>192</v>
      </c>
      <c r="C10" s="255"/>
      <c r="D10" s="266"/>
      <c r="E10" s="266"/>
      <c r="F10" s="266"/>
      <c r="G10" s="266"/>
      <c r="H10" s="266"/>
      <c r="I10" s="266"/>
      <c r="J10" s="266"/>
      <c r="K10" s="268"/>
      <c r="L10" s="65"/>
    </row>
    <row r="11" spans="1:12" x14ac:dyDescent="0.25">
      <c r="A11" s="62"/>
      <c r="B11" s="278" t="s">
        <v>193</v>
      </c>
      <c r="C11" s="285"/>
      <c r="D11" s="223"/>
      <c r="E11" s="223"/>
      <c r="F11" s="245"/>
      <c r="G11" s="223"/>
      <c r="H11" s="223"/>
      <c r="I11" s="223"/>
      <c r="J11" s="223"/>
      <c r="K11" s="248"/>
      <c r="L11" s="65"/>
    </row>
    <row r="12" spans="1:12" x14ac:dyDescent="0.25">
      <c r="A12" s="62"/>
      <c r="B12" s="279" t="s">
        <v>194</v>
      </c>
      <c r="C12" s="285"/>
      <c r="D12" s="223"/>
      <c r="E12" s="223"/>
      <c r="F12" s="245"/>
      <c r="G12" s="223"/>
      <c r="H12" s="223"/>
      <c r="I12" s="223"/>
      <c r="J12" s="223"/>
      <c r="K12" s="248"/>
      <c r="L12" s="65"/>
    </row>
    <row r="13" spans="1:12" x14ac:dyDescent="0.25">
      <c r="A13" s="62"/>
      <c r="B13" s="276" t="s">
        <v>195</v>
      </c>
      <c r="C13" s="285"/>
      <c r="D13" s="223"/>
      <c r="E13" s="223"/>
      <c r="F13" s="223"/>
      <c r="G13" s="245"/>
      <c r="H13" s="223"/>
      <c r="I13" s="223"/>
      <c r="J13" s="223"/>
      <c r="K13" s="248"/>
      <c r="L13" s="65"/>
    </row>
    <row r="14" spans="1:12" ht="15" customHeight="1" x14ac:dyDescent="0.25">
      <c r="A14" s="62"/>
      <c r="B14" s="276" t="s">
        <v>196</v>
      </c>
      <c r="C14" s="285"/>
      <c r="D14" s="223"/>
      <c r="E14" s="223"/>
      <c r="F14" s="223"/>
      <c r="G14" s="245"/>
      <c r="H14" s="223"/>
      <c r="I14" s="223"/>
      <c r="J14" s="223"/>
      <c r="K14" s="248"/>
      <c r="L14" s="65"/>
    </row>
    <row r="15" spans="1:12" ht="23" x14ac:dyDescent="0.25">
      <c r="A15" s="62"/>
      <c r="B15" s="276" t="s">
        <v>197</v>
      </c>
      <c r="C15" s="285"/>
      <c r="D15" s="223"/>
      <c r="E15" s="223"/>
      <c r="F15" s="223"/>
      <c r="G15" s="245"/>
      <c r="H15" s="223"/>
      <c r="I15" s="223"/>
      <c r="J15" s="223"/>
      <c r="K15" s="248"/>
      <c r="L15" s="65"/>
    </row>
    <row r="16" spans="1:12" x14ac:dyDescent="0.25">
      <c r="A16" s="62"/>
      <c r="B16" s="276" t="s">
        <v>198</v>
      </c>
      <c r="C16" s="285"/>
      <c r="D16" s="223"/>
      <c r="E16" s="223"/>
      <c r="F16" s="223"/>
      <c r="G16" s="223"/>
      <c r="H16" s="245"/>
      <c r="I16" s="223"/>
      <c r="J16" s="223"/>
      <c r="K16" s="248"/>
      <c r="L16" s="65"/>
    </row>
    <row r="17" spans="1:12" x14ac:dyDescent="0.25">
      <c r="A17" s="62"/>
      <c r="B17" s="276" t="s">
        <v>199</v>
      </c>
      <c r="C17" s="285"/>
      <c r="D17" s="223"/>
      <c r="E17" s="223"/>
      <c r="F17" s="223"/>
      <c r="G17" s="223"/>
      <c r="H17" s="223"/>
      <c r="I17" s="245"/>
      <c r="J17" s="223"/>
      <c r="K17" s="248"/>
      <c r="L17" s="65"/>
    </row>
    <row r="18" spans="1:12" x14ac:dyDescent="0.25">
      <c r="A18" s="62"/>
      <c r="B18" s="277" t="s">
        <v>200</v>
      </c>
      <c r="C18" s="285"/>
      <c r="D18" s="245"/>
      <c r="E18" s="245"/>
      <c r="F18" s="245"/>
      <c r="G18" s="245"/>
      <c r="H18" s="245"/>
      <c r="I18" s="245"/>
      <c r="J18" s="223"/>
      <c r="K18" s="248"/>
      <c r="L18" s="65"/>
    </row>
    <row r="19" spans="1:12" x14ac:dyDescent="0.25">
      <c r="A19" s="62"/>
      <c r="B19" s="280" t="s">
        <v>201</v>
      </c>
      <c r="C19" s="255"/>
      <c r="D19" s="266"/>
      <c r="E19" s="266"/>
      <c r="F19" s="266"/>
      <c r="G19" s="266"/>
      <c r="H19" s="266"/>
      <c r="I19" s="266"/>
      <c r="J19" s="266"/>
      <c r="K19" s="268"/>
      <c r="L19" s="65"/>
    </row>
    <row r="20" spans="1:12" x14ac:dyDescent="0.25">
      <c r="A20" s="62"/>
      <c r="B20" s="281" t="s">
        <v>202</v>
      </c>
      <c r="C20" s="285"/>
      <c r="D20" s="223"/>
      <c r="E20" s="223"/>
      <c r="F20" s="223"/>
      <c r="G20" s="223"/>
      <c r="H20" s="223"/>
      <c r="I20" s="245"/>
      <c r="J20" s="245"/>
      <c r="K20" s="248"/>
      <c r="L20" s="65"/>
    </row>
    <row r="21" spans="1:12" x14ac:dyDescent="0.25">
      <c r="A21" s="62"/>
      <c r="B21" s="278" t="s">
        <v>203</v>
      </c>
      <c r="C21" s="285"/>
      <c r="D21" s="223"/>
      <c r="E21" s="223"/>
      <c r="F21" s="223"/>
      <c r="G21" s="223"/>
      <c r="H21" s="223"/>
      <c r="I21" s="223"/>
      <c r="J21" s="245"/>
      <c r="K21" s="248"/>
      <c r="L21" s="65"/>
    </row>
    <row r="22" spans="1:12" x14ac:dyDescent="0.25">
      <c r="A22" s="62"/>
      <c r="B22" s="278" t="s">
        <v>204</v>
      </c>
      <c r="C22" s="285"/>
      <c r="D22" s="223"/>
      <c r="E22" s="223"/>
      <c r="F22" s="223"/>
      <c r="G22" s="223"/>
      <c r="H22" s="223"/>
      <c r="I22" s="245"/>
      <c r="J22" s="245"/>
      <c r="K22" s="248"/>
      <c r="L22" s="65"/>
    </row>
    <row r="23" spans="1:12" x14ac:dyDescent="0.25">
      <c r="A23" s="62"/>
      <c r="B23" s="278" t="s">
        <v>205</v>
      </c>
      <c r="C23" s="285"/>
      <c r="D23" s="223"/>
      <c r="E23" s="223"/>
      <c r="F23" s="223"/>
      <c r="G23" s="223"/>
      <c r="H23" s="223"/>
      <c r="I23" s="223"/>
      <c r="J23" s="245"/>
      <c r="K23" s="248"/>
      <c r="L23" s="65"/>
    </row>
    <row r="24" spans="1:12" x14ac:dyDescent="0.25">
      <c r="A24" s="62"/>
      <c r="B24" s="281" t="s">
        <v>206</v>
      </c>
      <c r="C24" s="285"/>
      <c r="D24" s="223"/>
      <c r="E24" s="223"/>
      <c r="F24" s="223"/>
      <c r="G24" s="223"/>
      <c r="H24" s="223"/>
      <c r="I24" s="245"/>
      <c r="J24" s="245"/>
      <c r="K24" s="248"/>
      <c r="L24" s="65"/>
    </row>
    <row r="25" spans="1:12" x14ac:dyDescent="0.25">
      <c r="A25" s="62"/>
      <c r="B25" s="278" t="s">
        <v>207</v>
      </c>
      <c r="C25" s="285"/>
      <c r="D25" s="223"/>
      <c r="E25" s="223"/>
      <c r="F25" s="223"/>
      <c r="G25" s="223"/>
      <c r="H25" s="223"/>
      <c r="I25" s="245"/>
      <c r="J25" s="245"/>
      <c r="K25" s="248"/>
      <c r="L25" s="65"/>
    </row>
    <row r="26" spans="1:12" x14ac:dyDescent="0.25">
      <c r="A26" s="62"/>
      <c r="B26" s="278" t="s">
        <v>208</v>
      </c>
      <c r="C26" s="285"/>
      <c r="D26" s="223"/>
      <c r="E26" s="223"/>
      <c r="F26" s="223"/>
      <c r="G26" s="223"/>
      <c r="H26" s="223"/>
      <c r="I26" s="245"/>
      <c r="J26" s="223"/>
      <c r="K26" s="248"/>
      <c r="L26" s="65"/>
    </row>
    <row r="27" spans="1:12" x14ac:dyDescent="0.25">
      <c r="A27" s="62"/>
      <c r="B27" s="278" t="s">
        <v>209</v>
      </c>
      <c r="C27" s="285"/>
      <c r="D27" s="223"/>
      <c r="E27" s="223"/>
      <c r="F27" s="223"/>
      <c r="G27" s="223"/>
      <c r="H27" s="223"/>
      <c r="I27" s="223"/>
      <c r="J27" s="245"/>
      <c r="K27" s="248"/>
      <c r="L27" s="65"/>
    </row>
    <row r="28" spans="1:12" x14ac:dyDescent="0.25">
      <c r="A28" s="62"/>
      <c r="B28" s="281" t="s">
        <v>210</v>
      </c>
      <c r="C28" s="285"/>
      <c r="D28" s="223"/>
      <c r="E28" s="223"/>
      <c r="F28" s="223"/>
      <c r="G28" s="223"/>
      <c r="H28" s="223"/>
      <c r="I28" s="245"/>
      <c r="J28" s="223"/>
      <c r="K28" s="248"/>
      <c r="L28" s="65"/>
    </row>
    <row r="29" spans="1:12" x14ac:dyDescent="0.25">
      <c r="A29" s="62"/>
      <c r="B29" s="278" t="s">
        <v>211</v>
      </c>
      <c r="C29" s="285"/>
      <c r="D29" s="223"/>
      <c r="E29" s="223"/>
      <c r="F29" s="223"/>
      <c r="G29" s="223"/>
      <c r="H29" s="223"/>
      <c r="I29" s="245"/>
      <c r="J29" s="223"/>
      <c r="K29" s="248"/>
      <c r="L29" s="65"/>
    </row>
    <row r="30" spans="1:12" x14ac:dyDescent="0.25">
      <c r="A30" s="62"/>
      <c r="B30" s="277" t="s">
        <v>212</v>
      </c>
      <c r="C30" s="285"/>
      <c r="D30" s="223"/>
      <c r="E30" s="223"/>
      <c r="F30" s="223"/>
      <c r="G30" s="223"/>
      <c r="H30" s="223"/>
      <c r="I30" s="245"/>
      <c r="J30" s="245"/>
      <c r="K30" s="248"/>
      <c r="L30" s="65"/>
    </row>
    <row r="31" spans="1:12" x14ac:dyDescent="0.25">
      <c r="A31" s="62"/>
      <c r="B31" s="282" t="s">
        <v>213</v>
      </c>
      <c r="C31" s="286"/>
      <c r="D31" s="258"/>
      <c r="E31" s="258"/>
      <c r="F31" s="258"/>
      <c r="G31" s="258"/>
      <c r="H31" s="258"/>
      <c r="I31" s="258"/>
      <c r="J31" s="258"/>
      <c r="K31" s="250"/>
      <c r="L31" s="65"/>
    </row>
    <row r="32" spans="1:12" x14ac:dyDescent="0.25">
      <c r="B32" s="201"/>
      <c r="C32" s="18"/>
      <c r="D32" s="18"/>
      <c r="E32" s="18"/>
      <c r="F32" s="18"/>
      <c r="G32" s="18"/>
      <c r="H32" s="18"/>
      <c r="I32" s="18"/>
      <c r="J32" s="18"/>
      <c r="K32" s="18"/>
    </row>
    <row r="33" spans="1:14" x14ac:dyDescent="0.25">
      <c r="B33" s="43" t="s">
        <v>214</v>
      </c>
      <c r="C33" s="25"/>
      <c r="D33" s="25"/>
      <c r="E33" s="25"/>
      <c r="F33" s="25"/>
      <c r="G33" s="25"/>
      <c r="H33" s="25"/>
      <c r="I33" s="25"/>
      <c r="J33" s="25"/>
      <c r="K33" s="25"/>
      <c r="L33" s="25"/>
      <c r="M33" s="25"/>
    </row>
    <row r="34" spans="1:14" ht="57" customHeight="1" x14ac:dyDescent="0.25">
      <c r="A34" s="62"/>
      <c r="B34" s="56"/>
      <c r="C34" s="315" t="s">
        <v>215</v>
      </c>
      <c r="D34" s="315" t="s">
        <v>216</v>
      </c>
      <c r="E34" s="312" t="s">
        <v>183</v>
      </c>
      <c r="F34" s="312" t="s">
        <v>184</v>
      </c>
      <c r="G34" s="312"/>
      <c r="H34" s="312"/>
      <c r="I34" s="312"/>
      <c r="J34" s="312"/>
      <c r="K34" s="312"/>
      <c r="L34" s="49" t="s">
        <v>185</v>
      </c>
      <c r="M34" s="312" t="s">
        <v>186</v>
      </c>
      <c r="N34" s="65"/>
    </row>
    <row r="35" spans="1:14" x14ac:dyDescent="0.25">
      <c r="A35" s="62"/>
      <c r="B35" s="55" t="s">
        <v>217</v>
      </c>
      <c r="C35" s="316"/>
      <c r="D35" s="316"/>
      <c r="E35" s="313"/>
      <c r="F35" s="51">
        <v>0</v>
      </c>
      <c r="G35" s="51">
        <v>0.2</v>
      </c>
      <c r="H35" s="51">
        <v>1</v>
      </c>
      <c r="I35" s="51">
        <v>2.5</v>
      </c>
      <c r="J35" s="51">
        <v>4</v>
      </c>
      <c r="K35" s="51">
        <v>12.5</v>
      </c>
      <c r="L35" s="98" t="s">
        <v>218</v>
      </c>
      <c r="M35" s="313"/>
      <c r="N35" s="65"/>
    </row>
    <row r="36" spans="1:14" x14ac:dyDescent="0.25">
      <c r="A36" s="62"/>
      <c r="B36" s="22" t="s">
        <v>219</v>
      </c>
      <c r="C36" s="30"/>
      <c r="D36" s="202">
        <v>1</v>
      </c>
      <c r="E36" s="30"/>
      <c r="F36" s="30"/>
      <c r="G36" s="30"/>
      <c r="H36" s="30"/>
      <c r="I36" s="30"/>
      <c r="J36" s="30"/>
      <c r="K36" s="30"/>
      <c r="L36" s="30"/>
      <c r="M36" s="30"/>
      <c r="N36" s="65"/>
    </row>
    <row r="37" spans="1:14" x14ac:dyDescent="0.25">
      <c r="A37" s="62"/>
      <c r="B37" s="22" t="s">
        <v>220</v>
      </c>
      <c r="C37" s="26"/>
      <c r="D37" s="203">
        <v>0.4</v>
      </c>
      <c r="E37" s="26"/>
      <c r="F37" s="26"/>
      <c r="G37" s="26"/>
      <c r="H37" s="26"/>
      <c r="I37" s="26"/>
      <c r="J37" s="26"/>
      <c r="K37" s="26"/>
      <c r="L37" s="26"/>
      <c r="M37" s="26"/>
      <c r="N37" s="65"/>
    </row>
    <row r="38" spans="1:14" x14ac:dyDescent="0.25">
      <c r="A38" s="62"/>
      <c r="B38" s="22" t="s">
        <v>221</v>
      </c>
      <c r="C38" s="26"/>
      <c r="D38" s="70"/>
      <c r="E38" s="26"/>
      <c r="F38" s="26"/>
      <c r="G38" s="26"/>
      <c r="H38" s="26"/>
      <c r="I38" s="26"/>
      <c r="J38" s="26"/>
      <c r="K38" s="26"/>
      <c r="L38" s="26"/>
      <c r="M38" s="26"/>
      <c r="N38" s="65"/>
    </row>
    <row r="39" spans="1:14" x14ac:dyDescent="0.25">
      <c r="A39" s="62"/>
      <c r="B39" s="52" t="s">
        <v>222</v>
      </c>
      <c r="C39" s="33"/>
      <c r="D39" s="128"/>
      <c r="E39" s="33"/>
      <c r="F39" s="33"/>
      <c r="G39" s="33"/>
      <c r="H39" s="33"/>
      <c r="I39" s="33"/>
      <c r="J39" s="33"/>
      <c r="K39" s="33"/>
      <c r="L39" s="33"/>
      <c r="M39" s="33"/>
      <c r="N39" s="65"/>
    </row>
    <row r="40" spans="1:14" x14ac:dyDescent="0.25">
      <c r="B40" s="18"/>
      <c r="C40" s="18"/>
      <c r="D40" s="126"/>
      <c r="E40" s="18"/>
      <c r="F40" s="18"/>
      <c r="G40" s="18"/>
      <c r="H40" s="18"/>
      <c r="I40" s="18"/>
      <c r="J40" s="18"/>
      <c r="K40" s="18"/>
      <c r="L40" s="18"/>
      <c r="M40" s="18"/>
    </row>
    <row r="41" spans="1:14" x14ac:dyDescent="0.25">
      <c r="B41" s="43" t="s">
        <v>223</v>
      </c>
      <c r="C41" s="25"/>
    </row>
    <row r="42" spans="1:14" x14ac:dyDescent="0.25">
      <c r="B42" s="173"/>
      <c r="C42" s="47" t="s">
        <v>224</v>
      </c>
      <c r="D42" s="40"/>
    </row>
    <row r="43" spans="1:14" x14ac:dyDescent="0.25">
      <c r="A43" s="62"/>
      <c r="B43" s="46" t="s">
        <v>225</v>
      </c>
      <c r="C43" s="30"/>
      <c r="D43" s="44"/>
    </row>
    <row r="44" spans="1:14" x14ac:dyDescent="0.25">
      <c r="A44" s="62"/>
      <c r="B44" s="23" t="s">
        <v>226</v>
      </c>
      <c r="C44" s="26"/>
      <c r="D44" s="44"/>
    </row>
    <row r="45" spans="1:14" x14ac:dyDescent="0.25">
      <c r="A45" s="62"/>
      <c r="B45" s="48" t="s">
        <v>227</v>
      </c>
      <c r="C45" s="33"/>
      <c r="D45" s="45"/>
      <c r="N45" s="65"/>
    </row>
    <row r="46" spans="1:14" x14ac:dyDescent="0.25">
      <c r="B46" s="18"/>
      <c r="C46" s="18"/>
    </row>
  </sheetData>
  <sheetProtection password="AFA5" sheet="1"/>
  <mergeCells count="8">
    <mergeCell ref="F34:K34"/>
    <mergeCell ref="M34:M35"/>
    <mergeCell ref="D4:I4"/>
    <mergeCell ref="C34:C35"/>
    <mergeCell ref="D34:D35"/>
    <mergeCell ref="E34:E35"/>
    <mergeCell ref="K4:K5"/>
    <mergeCell ref="C4:C5"/>
  </mergeCells>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DD88F-FE40-453B-B82C-FEA766D145D2}">
  <sheetPr codeName="Sheet11"/>
  <dimension ref="A1:AG35"/>
  <sheetViews>
    <sheetView showGridLines="0" workbookViewId="0">
      <selection activeCell="B2" sqref="B2"/>
    </sheetView>
  </sheetViews>
  <sheetFormatPr defaultColWidth="0" defaultRowHeight="11.5" zeroHeight="1" x14ac:dyDescent="0.25"/>
  <cols>
    <col min="1" max="1" width="9.1796875" style="15" customWidth="1"/>
    <col min="2" max="2" width="71.54296875" style="15" customWidth="1"/>
    <col min="3" max="13" width="14.7265625" style="15" customWidth="1"/>
    <col min="14" max="16" width="9.1796875" style="15" customWidth="1"/>
    <col min="17" max="19" width="9.1796875" style="15" hidden="1" customWidth="1"/>
    <col min="20" max="20" width="19.453125" style="15" hidden="1" customWidth="1"/>
    <col min="21" max="31" width="9.1796875" style="15" hidden="1" customWidth="1"/>
    <col min="32" max="33" width="0" style="15" hidden="1" customWidth="1"/>
    <col min="34" max="36" width="9.1796875" style="15" hidden="1" customWidth="1"/>
    <col min="37" max="16384" width="9.1796875" style="15" hidden="1"/>
  </cols>
  <sheetData>
    <row r="1" spans="1:33" ht="18" x14ac:dyDescent="0.25">
      <c r="A1" s="11" t="s">
        <v>228</v>
      </c>
    </row>
    <row r="2" spans="1:33" x14ac:dyDescent="0.25">
      <c r="A2" s="138"/>
      <c r="B2" s="292" t="s">
        <v>1</v>
      </c>
      <c r="C2" s="25"/>
      <c r="D2" s="25"/>
      <c r="E2" s="25"/>
      <c r="F2" s="25"/>
      <c r="G2" s="25"/>
      <c r="H2" s="25"/>
      <c r="I2" s="25"/>
      <c r="J2" s="25"/>
      <c r="K2" s="25"/>
      <c r="L2" s="25"/>
      <c r="M2" s="25"/>
      <c r="O2" s="25"/>
    </row>
    <row r="3" spans="1:33" x14ac:dyDescent="0.25">
      <c r="A3" s="13" t="s">
        <v>229</v>
      </c>
      <c r="B3" s="25"/>
      <c r="C3" s="25"/>
      <c r="D3" s="25"/>
      <c r="E3" s="25"/>
      <c r="F3" s="25"/>
      <c r="G3" s="25"/>
      <c r="H3" s="25"/>
      <c r="I3" s="25"/>
      <c r="J3" s="25"/>
      <c r="K3" s="25"/>
      <c r="L3" s="25"/>
      <c r="M3" s="25"/>
      <c r="O3" s="25"/>
    </row>
    <row r="4" spans="1:33" ht="31.5" customHeight="1" x14ac:dyDescent="0.25">
      <c r="A4" s="62"/>
      <c r="B4" s="53"/>
      <c r="C4" s="132" t="s">
        <v>230</v>
      </c>
      <c r="D4" s="132" t="s">
        <v>231</v>
      </c>
      <c r="E4" s="132" t="s">
        <v>232</v>
      </c>
      <c r="F4" s="132" t="s">
        <v>233</v>
      </c>
      <c r="G4" s="132" t="s">
        <v>234</v>
      </c>
      <c r="H4" s="132" t="s">
        <v>235</v>
      </c>
      <c r="I4" s="132" t="s">
        <v>236</v>
      </c>
      <c r="J4" s="132" t="s">
        <v>237</v>
      </c>
      <c r="K4" s="132" t="s">
        <v>238</v>
      </c>
      <c r="L4" s="132" t="s">
        <v>239</v>
      </c>
      <c r="M4" s="132" t="s">
        <v>240</v>
      </c>
      <c r="N4" s="65"/>
      <c r="O4" s="133" t="s">
        <v>4</v>
      </c>
    </row>
    <row r="5" spans="1:33" x14ac:dyDescent="0.25">
      <c r="A5" s="62"/>
      <c r="B5" s="42" t="s">
        <v>241</v>
      </c>
      <c r="C5" s="123"/>
      <c r="D5" s="123"/>
      <c r="E5" s="123"/>
      <c r="F5" s="123"/>
      <c r="G5" s="123"/>
      <c r="H5" s="123"/>
      <c r="I5" s="123"/>
      <c r="J5" s="123"/>
      <c r="K5" s="123"/>
      <c r="L5" s="123"/>
      <c r="M5" s="123"/>
      <c r="N5" s="134"/>
      <c r="O5" s="137" t="str">
        <f>IF(COUNT(C5:M7,M8:M9,C10:M10,C14,C15:E18,C19,C20:E23,C24,C27,C31:C34)=78,IF(MIN(C5:M7,M8:M9,C10:M10,C14,C15:E18,C19,C20:E23,C24,C27,C31:C34)&lt;0,IF(ISBLANK(Checks!D38),"FAIL - Negative entries not allowed for specified ranges of the Operational Risk template (all but individual years' entries of OR1 item 4 and OR2 items 3.a and 3.b). Please enter losses as positive numbers.","EXPLAINED"),"PASS"),"")</f>
        <v/>
      </c>
      <c r="P5" s="65"/>
      <c r="T5" s="15" t="s">
        <v>242</v>
      </c>
      <c r="U5" s="60">
        <f>C5-C8</f>
        <v>0</v>
      </c>
      <c r="V5" s="60">
        <f t="shared" ref="V5:AE5" si="0">D5-D8</f>
        <v>0</v>
      </c>
      <c r="W5" s="60">
        <f t="shared" si="0"/>
        <v>0</v>
      </c>
      <c r="X5" s="60">
        <f t="shared" si="0"/>
        <v>0</v>
      </c>
      <c r="Y5" s="60">
        <f t="shared" si="0"/>
        <v>0</v>
      </c>
      <c r="Z5" s="60">
        <f t="shared" si="0"/>
        <v>0</v>
      </c>
      <c r="AA5" s="60">
        <f t="shared" si="0"/>
        <v>0</v>
      </c>
      <c r="AB5" s="60">
        <f t="shared" si="0"/>
        <v>0</v>
      </c>
      <c r="AC5" s="60">
        <f t="shared" si="0"/>
        <v>0</v>
      </c>
      <c r="AD5" s="60">
        <f t="shared" si="0"/>
        <v>0</v>
      </c>
      <c r="AE5" s="60">
        <f t="shared" si="0"/>
        <v>0</v>
      </c>
      <c r="AF5" s="60"/>
      <c r="AG5" s="60"/>
    </row>
    <row r="6" spans="1:33" x14ac:dyDescent="0.25">
      <c r="A6" s="62"/>
      <c r="B6" s="42" t="s">
        <v>243</v>
      </c>
      <c r="C6" s="26"/>
      <c r="D6" s="26"/>
      <c r="E6" s="26"/>
      <c r="F6" s="26"/>
      <c r="G6" s="26"/>
      <c r="H6" s="26"/>
      <c r="I6" s="26"/>
      <c r="J6" s="26"/>
      <c r="K6" s="26"/>
      <c r="L6" s="26"/>
      <c r="M6" s="26"/>
      <c r="N6" s="134"/>
      <c r="O6" s="136" t="str">
        <f>IF(COUNT(C5:M5,C8:M8)=COLUMNS(C5:M5)*2,IF(MIN(U5:AE5)&lt;0,IF(ISBLANK(Checks!D39),"FAIL - For each year, item 1 must be greater than item 4.","EXPLAINED"),"PASS"),"")</f>
        <v/>
      </c>
      <c r="P6" s="65"/>
      <c r="T6" s="15" t="s">
        <v>244</v>
      </c>
      <c r="U6" s="60">
        <f>C6-C7</f>
        <v>0</v>
      </c>
      <c r="V6" s="60">
        <f>D6-D7</f>
        <v>0</v>
      </c>
      <c r="W6" s="60">
        <f t="shared" ref="W6:AE6" si="1">E6-E7</f>
        <v>0</v>
      </c>
      <c r="X6" s="60">
        <f t="shared" si="1"/>
        <v>0</v>
      </c>
      <c r="Y6" s="60">
        <f t="shared" si="1"/>
        <v>0</v>
      </c>
      <c r="Z6" s="60">
        <f t="shared" si="1"/>
        <v>0</v>
      </c>
      <c r="AA6" s="60">
        <f t="shared" si="1"/>
        <v>0</v>
      </c>
      <c r="AB6" s="60">
        <f t="shared" si="1"/>
        <v>0</v>
      </c>
      <c r="AC6" s="60">
        <f t="shared" si="1"/>
        <v>0</v>
      </c>
      <c r="AD6" s="60">
        <f t="shared" si="1"/>
        <v>0</v>
      </c>
      <c r="AE6" s="60">
        <f t="shared" si="1"/>
        <v>0</v>
      </c>
    </row>
    <row r="7" spans="1:33" x14ac:dyDescent="0.25">
      <c r="A7" s="62"/>
      <c r="B7" s="42" t="s">
        <v>245</v>
      </c>
      <c r="C7" s="26"/>
      <c r="D7" s="26"/>
      <c r="E7" s="26"/>
      <c r="F7" s="26"/>
      <c r="G7" s="26"/>
      <c r="H7" s="26"/>
      <c r="I7" s="26"/>
      <c r="J7" s="26"/>
      <c r="K7" s="26"/>
      <c r="L7" s="26"/>
      <c r="M7" s="26"/>
      <c r="N7" s="134"/>
      <c r="O7" s="136" t="str">
        <f>IF(COUNT(C6:M6,C7:M7)=COLUMNS(C6:M6)*2,IF(MIN(U6:AE6)&lt;0,IF(ISBLANK(Checks!D40),"FAIL - For each year, item 2 must be greater than item 3.","EXPLAINED"),"PASS"),"")</f>
        <v/>
      </c>
      <c r="P7" s="65"/>
      <c r="T7" s="15" t="s">
        <v>246</v>
      </c>
      <c r="U7" s="60">
        <f>C8-C10</f>
        <v>0</v>
      </c>
      <c r="V7" s="60">
        <f t="shared" ref="V7:AE7" si="2">D8-D10</f>
        <v>0</v>
      </c>
      <c r="W7" s="60">
        <f t="shared" si="2"/>
        <v>0</v>
      </c>
      <c r="X7" s="60">
        <f t="shared" si="2"/>
        <v>0</v>
      </c>
      <c r="Y7" s="60">
        <f t="shared" si="2"/>
        <v>0</v>
      </c>
      <c r="Z7" s="60">
        <f t="shared" si="2"/>
        <v>0</v>
      </c>
      <c r="AA7" s="60">
        <f t="shared" si="2"/>
        <v>0</v>
      </c>
      <c r="AB7" s="60">
        <f t="shared" si="2"/>
        <v>0</v>
      </c>
      <c r="AC7" s="60">
        <f t="shared" si="2"/>
        <v>0</v>
      </c>
      <c r="AD7" s="60">
        <f t="shared" si="2"/>
        <v>0</v>
      </c>
      <c r="AE7" s="60">
        <f t="shared" si="2"/>
        <v>0</v>
      </c>
    </row>
    <row r="8" spans="1:33" x14ac:dyDescent="0.25">
      <c r="A8" s="62"/>
      <c r="B8" s="42" t="s">
        <v>247</v>
      </c>
      <c r="C8" s="26"/>
      <c r="D8" s="26"/>
      <c r="E8" s="26"/>
      <c r="F8" s="26"/>
      <c r="G8" s="26"/>
      <c r="H8" s="26"/>
      <c r="I8" s="26"/>
      <c r="J8" s="26"/>
      <c r="K8" s="26"/>
      <c r="L8" s="26"/>
      <c r="M8" s="26"/>
      <c r="N8" s="134"/>
      <c r="O8" s="136" t="str">
        <f>IF(COUNT(C7:M7,C8:M8)=COLUMNS(C7:M7)*2,IF(MIN(U7:AE7)&lt;0,IF(ISBLANK(Checks!D41),"FAIL - For each year, item 4 must be greater than the memo item.","EXPLAINED"),"PASS"),"")</f>
        <v/>
      </c>
      <c r="P8" s="65"/>
    </row>
    <row r="9" spans="1:33" ht="23" x14ac:dyDescent="0.25">
      <c r="A9" s="62"/>
      <c r="B9" s="42" t="s">
        <v>248</v>
      </c>
      <c r="C9" s="70"/>
      <c r="D9" s="70"/>
      <c r="E9" s="70"/>
      <c r="F9" s="70"/>
      <c r="G9" s="70"/>
      <c r="H9" s="70"/>
      <c r="I9" s="70"/>
      <c r="J9" s="70"/>
      <c r="K9" s="70"/>
      <c r="L9" s="70"/>
      <c r="M9" s="26"/>
      <c r="N9" s="134"/>
      <c r="O9" s="135" t="str">
        <f>IF(AND(ISNUMBER(M8),ISNUMBER(M9)),IF(M8&gt;M9,IF(ISBLANK(Checks!D42),"FAIL - The ten year average of item 4 must be less than the average reported for item 5.","EXPLAINED"),"PASS"),"")</f>
        <v/>
      </c>
      <c r="P9" s="65"/>
    </row>
    <row r="10" spans="1:33" x14ac:dyDescent="0.25">
      <c r="A10" s="62"/>
      <c r="B10" s="127" t="s">
        <v>249</v>
      </c>
      <c r="C10" s="125"/>
      <c r="D10" s="125"/>
      <c r="E10" s="125"/>
      <c r="F10" s="125"/>
      <c r="G10" s="125"/>
      <c r="H10" s="125"/>
      <c r="I10" s="125"/>
      <c r="J10" s="125"/>
      <c r="K10" s="125"/>
      <c r="L10" s="125"/>
      <c r="M10" s="125"/>
      <c r="N10" s="65"/>
      <c r="O10" s="126"/>
    </row>
    <row r="11" spans="1:33" x14ac:dyDescent="0.25">
      <c r="B11" s="126"/>
      <c r="C11" s="126"/>
      <c r="D11" s="126"/>
      <c r="E11" s="126"/>
      <c r="F11" s="126"/>
      <c r="G11" s="126"/>
      <c r="H11" s="126"/>
      <c r="I11" s="126"/>
      <c r="J11" s="126"/>
      <c r="K11" s="126"/>
      <c r="L11" s="126"/>
      <c r="M11" s="126"/>
    </row>
    <row r="12" spans="1:33" x14ac:dyDescent="0.25">
      <c r="A12" s="13" t="s">
        <v>250</v>
      </c>
      <c r="B12" s="25"/>
      <c r="C12" s="25"/>
      <c r="D12" s="25"/>
      <c r="E12" s="25"/>
    </row>
    <row r="13" spans="1:33" x14ac:dyDescent="0.25">
      <c r="A13" s="62"/>
      <c r="B13" s="129" t="s">
        <v>251</v>
      </c>
      <c r="C13" s="130" t="s">
        <v>230</v>
      </c>
      <c r="D13" s="130" t="s">
        <v>231</v>
      </c>
      <c r="E13" s="130" t="s">
        <v>232</v>
      </c>
      <c r="F13" s="65"/>
    </row>
    <row r="14" spans="1:33" x14ac:dyDescent="0.25">
      <c r="A14" s="118"/>
      <c r="B14" s="22" t="s">
        <v>252</v>
      </c>
      <c r="C14" s="123"/>
      <c r="D14" s="131"/>
      <c r="E14" s="131"/>
      <c r="F14" s="65"/>
    </row>
    <row r="15" spans="1:33" x14ac:dyDescent="0.25">
      <c r="A15" s="118"/>
      <c r="B15" s="119" t="s">
        <v>253</v>
      </c>
      <c r="C15" s="26"/>
      <c r="D15" s="26"/>
      <c r="E15" s="26"/>
      <c r="F15" s="65"/>
    </row>
    <row r="16" spans="1:33" x14ac:dyDescent="0.25">
      <c r="A16" s="118"/>
      <c r="B16" s="119" t="s">
        <v>254</v>
      </c>
      <c r="C16" s="26"/>
      <c r="D16" s="26"/>
      <c r="E16" s="26"/>
      <c r="F16" s="65"/>
    </row>
    <row r="17" spans="1:6" x14ac:dyDescent="0.25">
      <c r="A17" s="118"/>
      <c r="B17" s="119" t="s">
        <v>255</v>
      </c>
      <c r="C17" s="26"/>
      <c r="D17" s="26"/>
      <c r="E17" s="26"/>
      <c r="F17" s="65"/>
    </row>
    <row r="18" spans="1:6" x14ac:dyDescent="0.25">
      <c r="A18" s="118"/>
      <c r="B18" s="119" t="s">
        <v>256</v>
      </c>
      <c r="C18" s="26"/>
      <c r="D18" s="26"/>
      <c r="E18" s="26"/>
      <c r="F18" s="65"/>
    </row>
    <row r="19" spans="1:6" x14ac:dyDescent="0.25">
      <c r="A19" s="118"/>
      <c r="B19" s="42" t="s">
        <v>257</v>
      </c>
      <c r="C19" s="26"/>
      <c r="D19" s="70"/>
      <c r="E19" s="70"/>
      <c r="F19" s="65"/>
    </row>
    <row r="20" spans="1:6" x14ac:dyDescent="0.25">
      <c r="A20" s="118"/>
      <c r="B20" s="119" t="s">
        <v>258</v>
      </c>
      <c r="C20" s="26"/>
      <c r="D20" s="26"/>
      <c r="E20" s="26"/>
      <c r="F20" s="65"/>
    </row>
    <row r="21" spans="1:6" x14ac:dyDescent="0.25">
      <c r="A21" s="118"/>
      <c r="B21" s="119" t="s">
        <v>259</v>
      </c>
      <c r="C21" s="26"/>
      <c r="D21" s="26"/>
      <c r="E21" s="26"/>
      <c r="F21" s="65"/>
    </row>
    <row r="22" spans="1:6" x14ac:dyDescent="0.25">
      <c r="A22" s="118"/>
      <c r="B22" s="119" t="s">
        <v>260</v>
      </c>
      <c r="C22" s="26"/>
      <c r="D22" s="26"/>
      <c r="E22" s="26"/>
      <c r="F22" s="65"/>
    </row>
    <row r="23" spans="1:6" x14ac:dyDescent="0.25">
      <c r="A23" s="118"/>
      <c r="B23" s="119" t="s">
        <v>261</v>
      </c>
      <c r="C23" s="26"/>
      <c r="D23" s="26"/>
      <c r="E23" s="26"/>
      <c r="F23" s="65"/>
    </row>
    <row r="24" spans="1:6" x14ac:dyDescent="0.25">
      <c r="A24" s="118"/>
      <c r="B24" s="42" t="s">
        <v>262</v>
      </c>
      <c r="C24" s="26"/>
      <c r="D24" s="70"/>
      <c r="E24" s="70"/>
      <c r="F24" s="65"/>
    </row>
    <row r="25" spans="1:6" x14ac:dyDescent="0.25">
      <c r="A25" s="118"/>
      <c r="B25" s="119" t="s">
        <v>263</v>
      </c>
      <c r="C25" s="26"/>
      <c r="D25" s="26"/>
      <c r="E25" s="26"/>
      <c r="F25" s="65"/>
    </row>
    <row r="26" spans="1:6" x14ac:dyDescent="0.25">
      <c r="A26" s="118"/>
      <c r="B26" s="119" t="s">
        <v>264</v>
      </c>
      <c r="C26" s="26"/>
      <c r="D26" s="26"/>
      <c r="E26" s="26"/>
      <c r="F26" s="65"/>
    </row>
    <row r="27" spans="1:6" x14ac:dyDescent="0.25">
      <c r="A27" s="118"/>
      <c r="B27" s="127" t="s">
        <v>265</v>
      </c>
      <c r="C27" s="125"/>
      <c r="D27" s="128"/>
      <c r="E27" s="128"/>
      <c r="F27" s="65"/>
    </row>
    <row r="28" spans="1:6" x14ac:dyDescent="0.25">
      <c r="B28" s="126"/>
      <c r="C28" s="126"/>
      <c r="D28" s="126"/>
      <c r="E28" s="126"/>
    </row>
    <row r="29" spans="1:6" x14ac:dyDescent="0.25">
      <c r="A29" s="13" t="s">
        <v>266</v>
      </c>
    </row>
    <row r="30" spans="1:6" x14ac:dyDescent="0.25">
      <c r="B30" s="25"/>
      <c r="C30" s="25"/>
    </row>
    <row r="31" spans="1:6" x14ac:dyDescent="0.25">
      <c r="A31" s="120"/>
      <c r="B31" s="122" t="s">
        <v>267</v>
      </c>
      <c r="C31" s="123"/>
      <c r="D31" s="65"/>
    </row>
    <row r="32" spans="1:6" x14ac:dyDescent="0.25">
      <c r="A32" s="120"/>
      <c r="B32" s="121" t="s">
        <v>268</v>
      </c>
      <c r="C32" s="26"/>
      <c r="D32" s="65"/>
    </row>
    <row r="33" spans="1:4" x14ac:dyDescent="0.25">
      <c r="A33" s="120"/>
      <c r="B33" s="121" t="s">
        <v>269</v>
      </c>
      <c r="C33" s="26"/>
      <c r="D33" s="65"/>
    </row>
    <row r="34" spans="1:4" x14ac:dyDescent="0.25">
      <c r="A34" s="120"/>
      <c r="B34" s="124" t="s">
        <v>270</v>
      </c>
      <c r="C34" s="125"/>
      <c r="D34" s="65"/>
    </row>
    <row r="35" spans="1:4" x14ac:dyDescent="0.25">
      <c r="B35" s="126"/>
      <c r="C35" s="126"/>
    </row>
  </sheetData>
  <sheetProtection password="AFA5" sheet="1"/>
  <conditionalFormatting sqref="O5:O9">
    <cfRule type="beginsWith" dxfId="10" priority="1" operator="beginsWith" text="FAIL">
      <formula>LEFT(O5,LEN("FAIL"))="FAIL"</formula>
    </cfRule>
    <cfRule type="beginsWith" dxfId="9" priority="2" operator="beginsWith" text="Explained">
      <formula>LEFT(O5,LEN("Explained"))="Explained"</formula>
    </cfRule>
  </conditionalFormatting>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7CB38-C387-4FD5-A11D-36EAFD7EB928}">
  <sheetPr codeName="Sheet9"/>
  <dimension ref="A1:L95"/>
  <sheetViews>
    <sheetView showGridLines="0" zoomScaleNormal="100" workbookViewId="0">
      <selection activeCell="B2" sqref="B2"/>
    </sheetView>
  </sheetViews>
  <sheetFormatPr defaultColWidth="0" defaultRowHeight="11.5" zeroHeight="1" x14ac:dyDescent="0.25"/>
  <cols>
    <col min="1" max="1" width="5" style="15" customWidth="1"/>
    <col min="2" max="2" width="104.81640625" style="15" customWidth="1"/>
    <col min="3" max="10" width="16.81640625" style="15" customWidth="1"/>
    <col min="11" max="11" width="5.7265625" style="15" customWidth="1"/>
    <col min="12" max="12" width="11.54296875" style="15" customWidth="1"/>
    <col min="13" max="15" width="9.1796875" style="15" hidden="1" customWidth="1"/>
    <col min="16" max="16384" width="9.1796875" style="15" hidden="1"/>
  </cols>
  <sheetData>
    <row r="1" spans="1:12" ht="18" x14ac:dyDescent="0.25">
      <c r="A1" s="11" t="s">
        <v>271</v>
      </c>
    </row>
    <row r="2" spans="1:12" x14ac:dyDescent="0.25">
      <c r="A2" s="138"/>
      <c r="B2" s="292" t="s">
        <v>1</v>
      </c>
      <c r="C2" s="25"/>
      <c r="D2" s="25"/>
      <c r="E2" s="25"/>
      <c r="F2" s="25"/>
      <c r="G2" s="25"/>
      <c r="H2" s="25"/>
      <c r="I2" s="25"/>
      <c r="J2" s="25"/>
    </row>
    <row r="3" spans="1:12" ht="15.75" customHeight="1" x14ac:dyDescent="0.25">
      <c r="A3" s="12" t="s">
        <v>272</v>
      </c>
      <c r="B3" s="31"/>
      <c r="C3" s="31"/>
      <c r="D3" s="31"/>
      <c r="E3" s="31"/>
      <c r="F3" s="31"/>
      <c r="G3" s="31"/>
      <c r="H3" s="31"/>
      <c r="I3" s="31"/>
      <c r="J3" s="31"/>
      <c r="L3" s="14"/>
    </row>
    <row r="4" spans="1:12" ht="15.75" customHeight="1" x14ac:dyDescent="0.25">
      <c r="A4" s="62"/>
      <c r="B4" s="114" t="s">
        <v>273</v>
      </c>
      <c r="C4" s="317" t="s">
        <v>274</v>
      </c>
      <c r="D4" s="317"/>
      <c r="E4" s="317"/>
      <c r="F4" s="317"/>
      <c r="G4" s="317" t="s">
        <v>275</v>
      </c>
      <c r="H4" s="317"/>
      <c r="I4" s="317"/>
      <c r="J4" s="317"/>
      <c r="K4" s="63"/>
      <c r="L4" s="57"/>
    </row>
    <row r="5" spans="1:12" ht="15.75" customHeight="1" x14ac:dyDescent="0.25">
      <c r="A5" s="62"/>
      <c r="B5" s="68"/>
      <c r="C5" s="98" t="s">
        <v>276</v>
      </c>
      <c r="D5" s="98" t="s">
        <v>277</v>
      </c>
      <c r="E5" s="98" t="s">
        <v>278</v>
      </c>
      <c r="F5" s="98" t="s">
        <v>163</v>
      </c>
      <c r="G5" s="98" t="s">
        <v>276</v>
      </c>
      <c r="H5" s="98" t="s">
        <v>277</v>
      </c>
      <c r="I5" s="98" t="s">
        <v>278</v>
      </c>
      <c r="J5" s="98" t="s">
        <v>163</v>
      </c>
      <c r="K5" s="64"/>
      <c r="L5" s="57"/>
    </row>
    <row r="6" spans="1:12" ht="15.75" customHeight="1" x14ac:dyDescent="0.25">
      <c r="A6" s="62"/>
      <c r="B6" s="69" t="s">
        <v>279</v>
      </c>
      <c r="C6" s="30"/>
      <c r="D6" s="30"/>
      <c r="E6" s="30"/>
      <c r="F6" s="97"/>
      <c r="G6" s="30"/>
      <c r="H6" s="30"/>
      <c r="I6" s="30"/>
      <c r="J6" s="97"/>
      <c r="K6" s="65"/>
      <c r="L6" s="57"/>
    </row>
    <row r="7" spans="1:12" ht="15.75" customHeight="1" x14ac:dyDescent="0.25">
      <c r="A7" s="62"/>
      <c r="B7" s="69" t="s">
        <v>280</v>
      </c>
      <c r="C7" s="26"/>
      <c r="D7" s="26"/>
      <c r="E7" s="26"/>
      <c r="F7" s="70"/>
      <c r="G7" s="26"/>
      <c r="H7" s="26"/>
      <c r="I7" s="26"/>
      <c r="J7" s="70"/>
      <c r="K7" s="65"/>
      <c r="L7" s="57"/>
    </row>
    <row r="8" spans="1:12" ht="15.75" customHeight="1" x14ac:dyDescent="0.25">
      <c r="A8" s="62"/>
      <c r="B8" s="69" t="s">
        <v>281</v>
      </c>
      <c r="C8" s="26"/>
      <c r="D8" s="26"/>
      <c r="E8" s="26"/>
      <c r="F8" s="70"/>
      <c r="G8" s="26"/>
      <c r="H8" s="26"/>
      <c r="I8" s="26"/>
      <c r="J8" s="70"/>
      <c r="K8" s="65"/>
      <c r="L8" s="57"/>
    </row>
    <row r="9" spans="1:12" ht="15.75" customHeight="1" x14ac:dyDescent="0.25">
      <c r="A9" s="62"/>
      <c r="B9" s="69" t="s">
        <v>282</v>
      </c>
      <c r="C9" s="26"/>
      <c r="D9" s="26"/>
      <c r="E9" s="26"/>
      <c r="F9" s="70"/>
      <c r="G9" s="26"/>
      <c r="H9" s="26"/>
      <c r="I9" s="26"/>
      <c r="J9" s="70"/>
      <c r="K9" s="65"/>
      <c r="L9" s="57"/>
    </row>
    <row r="10" spans="1:12" ht="15.75" customHeight="1" x14ac:dyDescent="0.25">
      <c r="A10" s="62"/>
      <c r="B10" s="69" t="s">
        <v>283</v>
      </c>
      <c r="C10" s="26"/>
      <c r="D10" s="26"/>
      <c r="E10" s="26"/>
      <c r="F10" s="70"/>
      <c r="G10" s="26"/>
      <c r="H10" s="26"/>
      <c r="I10" s="26"/>
      <c r="J10" s="70"/>
      <c r="K10" s="65"/>
      <c r="L10" s="57"/>
    </row>
    <row r="11" spans="1:12" ht="15.75" customHeight="1" x14ac:dyDescent="0.25">
      <c r="A11" s="62"/>
      <c r="B11" s="69" t="s">
        <v>284</v>
      </c>
      <c r="C11" s="26"/>
      <c r="D11" s="26"/>
      <c r="E11" s="26"/>
      <c r="F11" s="70"/>
      <c r="G11" s="26"/>
      <c r="H11" s="26"/>
      <c r="I11" s="26"/>
      <c r="J11" s="70"/>
      <c r="K11" s="65"/>
      <c r="L11" s="57"/>
    </row>
    <row r="12" spans="1:12" ht="15.75" customHeight="1" x14ac:dyDescent="0.25">
      <c r="A12" s="62"/>
      <c r="B12" s="71" t="s">
        <v>285</v>
      </c>
      <c r="C12" s="26"/>
      <c r="D12" s="26"/>
      <c r="E12" s="26"/>
      <c r="F12" s="70"/>
      <c r="G12" s="26"/>
      <c r="H12" s="26"/>
      <c r="I12" s="26"/>
      <c r="J12" s="70"/>
      <c r="K12" s="65"/>
      <c r="L12" s="57"/>
    </row>
    <row r="13" spans="1:12" ht="15.75" customHeight="1" x14ac:dyDescent="0.25">
      <c r="A13" s="62"/>
      <c r="B13" s="71" t="s">
        <v>286</v>
      </c>
      <c r="C13" s="26"/>
      <c r="D13" s="26"/>
      <c r="E13" s="26"/>
      <c r="F13" s="70"/>
      <c r="G13" s="26"/>
      <c r="H13" s="26"/>
      <c r="I13" s="26"/>
      <c r="J13" s="70"/>
      <c r="K13" s="65"/>
      <c r="L13" s="57"/>
    </row>
    <row r="14" spans="1:12" ht="15.75" customHeight="1" x14ac:dyDescent="0.25">
      <c r="A14" s="62"/>
      <c r="B14" s="104" t="s">
        <v>287</v>
      </c>
      <c r="C14" s="95"/>
      <c r="D14" s="95"/>
      <c r="E14" s="95"/>
      <c r="F14" s="33"/>
      <c r="G14" s="95"/>
      <c r="H14" s="95"/>
      <c r="I14" s="95"/>
      <c r="J14" s="33"/>
      <c r="K14" s="66" t="str">
        <f>IF(AND(ISNUMBER(F14),ROWS(C6:C13)=COUNT(C6:C13),ROWS(D6:D13)=COUNT(D6:D13),ROWS(E6:E13)=COUNT(E6:E13),ISNUMBER(J14),ROWS(G6:G13)=COUNT(G6:G13),ROWS(H6:H13)=COUNT(H6:H13),ROWS(I6:I13)=COUNT(I6:I13)),IF(ROUND(F14,0)=ROUND(SUM(C6:E13),0),IF(ROUND(J14,0)=ROUND(SUM(G6:I13),0),"PASS",IF(ISBLANK(Checks!D45),"FAIL - All Trading Desks section doesn't sum to final capital requirement","EXPLAINED")),IF(ISBLANK(Checks!D45),"FAIL - Model-Ineligible Trading Desks section doesn't sum to final capital requirement","EXPLAINED")),"")</f>
        <v/>
      </c>
    </row>
    <row r="15" spans="1:12" ht="15.75" customHeight="1" x14ac:dyDescent="0.25">
      <c r="B15" s="117"/>
      <c r="C15" s="106"/>
      <c r="D15" s="106"/>
      <c r="E15" s="18"/>
      <c r="F15" s="67"/>
      <c r="G15" s="18"/>
      <c r="H15" s="18"/>
      <c r="I15" s="18"/>
      <c r="J15" s="18"/>
      <c r="L15" s="57"/>
    </row>
    <row r="16" spans="1:12" ht="31.5" customHeight="1" x14ac:dyDescent="0.25">
      <c r="A16" s="62"/>
      <c r="B16" s="116" t="s">
        <v>288</v>
      </c>
      <c r="C16" s="115" t="s">
        <v>274</v>
      </c>
      <c r="D16" s="115" t="s">
        <v>275</v>
      </c>
      <c r="E16" s="65"/>
      <c r="L16" s="57"/>
    </row>
    <row r="17" spans="1:12" ht="15.75" customHeight="1" x14ac:dyDescent="0.25">
      <c r="A17" s="62"/>
      <c r="B17" s="75" t="s">
        <v>289</v>
      </c>
      <c r="C17" s="30"/>
      <c r="D17" s="30"/>
      <c r="E17" s="65"/>
      <c r="L17" s="57"/>
    </row>
    <row r="18" spans="1:12" x14ac:dyDescent="0.25">
      <c r="A18" s="62"/>
      <c r="B18" s="75" t="s">
        <v>290</v>
      </c>
      <c r="C18" s="26"/>
      <c r="D18" s="26"/>
      <c r="E18" s="65"/>
      <c r="L18" s="57"/>
    </row>
    <row r="19" spans="1:12" x14ac:dyDescent="0.25">
      <c r="A19" s="62"/>
      <c r="B19" s="75" t="s">
        <v>291</v>
      </c>
      <c r="C19" s="26"/>
      <c r="D19" s="26"/>
      <c r="E19" s="65"/>
      <c r="L19" s="57"/>
    </row>
    <row r="20" spans="1:12" x14ac:dyDescent="0.25">
      <c r="A20" s="62"/>
      <c r="B20" s="75" t="s">
        <v>292</v>
      </c>
      <c r="C20" s="26"/>
      <c r="D20" s="26"/>
      <c r="E20" s="65"/>
      <c r="L20" s="57"/>
    </row>
    <row r="21" spans="1:12" x14ac:dyDescent="0.25">
      <c r="A21" s="62"/>
      <c r="B21" s="69" t="s">
        <v>293</v>
      </c>
      <c r="C21" s="19"/>
      <c r="D21" s="19"/>
      <c r="E21" s="65"/>
      <c r="L21" s="57"/>
    </row>
    <row r="22" spans="1:12" x14ac:dyDescent="0.25">
      <c r="A22" s="62"/>
      <c r="B22" s="75" t="s">
        <v>294</v>
      </c>
      <c r="C22" s="26"/>
      <c r="D22" s="26"/>
      <c r="E22" s="65"/>
      <c r="L22" s="57"/>
    </row>
    <row r="23" spans="1:12" x14ac:dyDescent="0.25">
      <c r="A23" s="62"/>
      <c r="B23" s="75" t="s">
        <v>295</v>
      </c>
      <c r="C23" s="26"/>
      <c r="D23" s="26"/>
      <c r="E23" s="65"/>
      <c r="L23" s="57"/>
    </row>
    <row r="24" spans="1:12" x14ac:dyDescent="0.25">
      <c r="A24" s="62"/>
      <c r="B24" s="76" t="s">
        <v>296</v>
      </c>
      <c r="C24" s="26"/>
      <c r="D24" s="26"/>
      <c r="E24" s="65"/>
      <c r="L24" s="57"/>
    </row>
    <row r="25" spans="1:12" x14ac:dyDescent="0.25">
      <c r="A25" s="62"/>
      <c r="B25" s="71" t="s">
        <v>297</v>
      </c>
      <c r="C25" s="26"/>
      <c r="D25" s="26"/>
      <c r="E25" s="65"/>
      <c r="L25" s="57"/>
    </row>
    <row r="26" spans="1:12" x14ac:dyDescent="0.25">
      <c r="A26" s="62"/>
      <c r="B26" s="69" t="s">
        <v>298</v>
      </c>
      <c r="C26" s="19"/>
      <c r="D26" s="19"/>
      <c r="E26" s="65"/>
      <c r="L26" s="57"/>
    </row>
    <row r="27" spans="1:12" x14ac:dyDescent="0.25">
      <c r="A27" s="62"/>
      <c r="B27" s="75" t="s">
        <v>299</v>
      </c>
      <c r="C27" s="70"/>
      <c r="D27" s="26"/>
      <c r="E27" s="72"/>
      <c r="L27" s="57"/>
    </row>
    <row r="28" spans="1:12" x14ac:dyDescent="0.25">
      <c r="A28" s="62"/>
      <c r="B28" s="75" t="s">
        <v>300</v>
      </c>
      <c r="C28" s="70"/>
      <c r="D28" s="26"/>
      <c r="E28" s="65"/>
      <c r="L28" s="57"/>
    </row>
    <row r="29" spans="1:12" x14ac:dyDescent="0.25">
      <c r="A29" s="62"/>
      <c r="B29" s="71" t="s">
        <v>301</v>
      </c>
      <c r="C29" s="70"/>
      <c r="D29" s="26"/>
      <c r="E29" s="65"/>
      <c r="L29" s="57"/>
    </row>
    <row r="30" spans="1:12" x14ac:dyDescent="0.25">
      <c r="A30" s="62"/>
      <c r="B30" s="104" t="s">
        <v>302</v>
      </c>
      <c r="C30" s="175"/>
      <c r="D30" s="33"/>
      <c r="E30" s="65"/>
      <c r="L30" s="57"/>
    </row>
    <row r="31" spans="1:12" x14ac:dyDescent="0.25">
      <c r="B31" s="18"/>
      <c r="C31" s="18"/>
      <c r="D31" s="18"/>
      <c r="L31" s="57"/>
    </row>
    <row r="32" spans="1:12" x14ac:dyDescent="0.25">
      <c r="A32" s="12" t="s">
        <v>303</v>
      </c>
      <c r="B32" s="31"/>
      <c r="C32" s="31"/>
      <c r="D32" s="31"/>
      <c r="E32" s="31"/>
      <c r="F32" s="31"/>
      <c r="G32" s="31"/>
      <c r="L32" s="57"/>
    </row>
    <row r="33" spans="1:12" ht="46" x14ac:dyDescent="0.25">
      <c r="A33" s="62"/>
      <c r="B33" s="114" t="s">
        <v>304</v>
      </c>
      <c r="C33" s="115" t="s">
        <v>305</v>
      </c>
      <c r="D33" s="115" t="s">
        <v>306</v>
      </c>
      <c r="E33" s="115" t="s">
        <v>307</v>
      </c>
      <c r="F33" s="115" t="s">
        <v>308</v>
      </c>
      <c r="G33" s="115" t="s">
        <v>309</v>
      </c>
      <c r="H33" s="65"/>
      <c r="L33" s="57"/>
    </row>
    <row r="34" spans="1:12" x14ac:dyDescent="0.25">
      <c r="A34" s="62"/>
      <c r="B34" s="23" t="s">
        <v>310</v>
      </c>
      <c r="C34" s="30"/>
      <c r="D34" s="30"/>
      <c r="E34" s="30"/>
      <c r="F34" s="30"/>
      <c r="G34" s="113"/>
      <c r="H34" s="65"/>
      <c r="L34" s="57"/>
    </row>
    <row r="35" spans="1:12" x14ac:dyDescent="0.25">
      <c r="A35" s="62"/>
      <c r="B35" s="69" t="s">
        <v>311</v>
      </c>
      <c r="C35" s="26"/>
      <c r="D35" s="26"/>
      <c r="E35" s="26"/>
      <c r="F35" s="26"/>
      <c r="G35" s="70"/>
      <c r="H35" s="65"/>
      <c r="L35" s="57"/>
    </row>
    <row r="36" spans="1:12" x14ac:dyDescent="0.25">
      <c r="A36" s="62"/>
      <c r="B36" s="69" t="s">
        <v>312</v>
      </c>
      <c r="C36" s="26"/>
      <c r="D36" s="26"/>
      <c r="E36" s="26"/>
      <c r="F36" s="26"/>
      <c r="G36" s="70"/>
      <c r="H36" s="65"/>
      <c r="L36" s="57"/>
    </row>
    <row r="37" spans="1:12" x14ac:dyDescent="0.25">
      <c r="A37" s="62"/>
      <c r="B37" s="71" t="s">
        <v>313</v>
      </c>
      <c r="C37" s="26"/>
      <c r="D37" s="26"/>
      <c r="E37" s="26"/>
      <c r="F37" s="26"/>
      <c r="G37" s="70"/>
      <c r="H37" s="65"/>
      <c r="L37" s="57"/>
    </row>
    <row r="38" spans="1:12" x14ac:dyDescent="0.25">
      <c r="A38" s="62"/>
      <c r="B38" s="69" t="s">
        <v>314</v>
      </c>
      <c r="C38" s="26"/>
      <c r="D38" s="26"/>
      <c r="E38" s="26"/>
      <c r="F38" s="26"/>
      <c r="G38" s="70"/>
      <c r="H38" s="65"/>
      <c r="L38" s="57"/>
    </row>
    <row r="39" spans="1:12" x14ac:dyDescent="0.25">
      <c r="A39" s="62"/>
      <c r="B39" s="69" t="s">
        <v>284</v>
      </c>
      <c r="C39" s="26"/>
      <c r="D39" s="26"/>
      <c r="E39" s="26"/>
      <c r="F39" s="26"/>
      <c r="G39" s="70"/>
      <c r="H39" s="65"/>
      <c r="L39" s="57"/>
    </row>
    <row r="40" spans="1:12" ht="13" x14ac:dyDescent="0.25">
      <c r="A40" s="62"/>
      <c r="B40" s="71" t="s">
        <v>315</v>
      </c>
      <c r="C40" s="26"/>
      <c r="D40" s="26"/>
      <c r="E40" s="26"/>
      <c r="F40" s="26"/>
      <c r="G40" s="70"/>
      <c r="H40" s="65"/>
      <c r="L40" s="57"/>
    </row>
    <row r="41" spans="1:12" ht="12" x14ac:dyDescent="0.25">
      <c r="A41" s="62"/>
      <c r="B41" s="71" t="s">
        <v>316</v>
      </c>
      <c r="C41" s="26"/>
      <c r="D41" s="26"/>
      <c r="E41" s="70"/>
      <c r="F41" s="70"/>
      <c r="G41" s="70"/>
      <c r="H41" s="65"/>
      <c r="L41" s="57"/>
    </row>
    <row r="42" spans="1:12" ht="12" x14ac:dyDescent="0.25">
      <c r="A42" s="62"/>
      <c r="B42" s="104" t="s">
        <v>317</v>
      </c>
      <c r="C42" s="33"/>
      <c r="D42" s="33"/>
      <c r="E42" s="95"/>
      <c r="F42" s="95"/>
      <c r="G42" s="95"/>
      <c r="H42" s="65"/>
      <c r="L42" s="57"/>
    </row>
    <row r="43" spans="1:12" x14ac:dyDescent="0.25">
      <c r="A43" s="62"/>
      <c r="B43" s="101" t="s">
        <v>318</v>
      </c>
      <c r="C43" s="209"/>
      <c r="D43" s="78"/>
      <c r="E43" s="18"/>
      <c r="F43" s="18"/>
      <c r="G43" s="18"/>
      <c r="L43" s="57"/>
    </row>
    <row r="44" spans="1:12" x14ac:dyDescent="0.25">
      <c r="A44" s="62"/>
      <c r="B44" s="79" t="s">
        <v>319</v>
      </c>
      <c r="C44" s="26"/>
      <c r="D44" s="65"/>
      <c r="L44" s="57"/>
    </row>
    <row r="45" spans="1:12" ht="13" x14ac:dyDescent="0.35">
      <c r="A45" s="62"/>
      <c r="B45" s="79" t="s">
        <v>320</v>
      </c>
      <c r="C45" s="26"/>
      <c r="D45" s="65"/>
      <c r="L45" s="57"/>
    </row>
    <row r="46" spans="1:12" ht="13" x14ac:dyDescent="0.35">
      <c r="A46" s="62"/>
      <c r="B46" s="79" t="s">
        <v>321</v>
      </c>
      <c r="C46" s="26"/>
      <c r="D46" s="65"/>
      <c r="L46" s="57"/>
    </row>
    <row r="47" spans="1:12" ht="13" x14ac:dyDescent="0.35">
      <c r="A47" s="62"/>
      <c r="B47" s="79" t="s">
        <v>322</v>
      </c>
      <c r="C47" s="26"/>
      <c r="D47" s="65"/>
      <c r="L47" s="57"/>
    </row>
    <row r="48" spans="1:12" ht="13" x14ac:dyDescent="0.35">
      <c r="A48" s="62"/>
      <c r="B48" s="79" t="s">
        <v>323</v>
      </c>
      <c r="C48" s="26"/>
      <c r="D48" s="65"/>
      <c r="L48" s="57"/>
    </row>
    <row r="49" spans="1:12" ht="13.5" x14ac:dyDescent="0.35">
      <c r="A49" s="62"/>
      <c r="B49" s="79" t="s">
        <v>324</v>
      </c>
      <c r="C49" s="26"/>
      <c r="D49" s="65"/>
      <c r="L49" s="57"/>
    </row>
    <row r="50" spans="1:12" x14ac:dyDescent="0.25">
      <c r="A50" s="62"/>
      <c r="B50" s="79" t="s">
        <v>325</v>
      </c>
      <c r="C50" s="19"/>
      <c r="D50" s="65"/>
      <c r="L50" s="57"/>
    </row>
    <row r="51" spans="1:12" x14ac:dyDescent="0.25">
      <c r="A51" s="62"/>
      <c r="B51" s="80" t="s">
        <v>326</v>
      </c>
      <c r="C51" s="26"/>
      <c r="D51" s="65"/>
      <c r="L51" s="57"/>
    </row>
    <row r="52" spans="1:12" x14ac:dyDescent="0.25">
      <c r="A52" s="62"/>
      <c r="B52" s="80" t="s">
        <v>327</v>
      </c>
      <c r="C52" s="26"/>
      <c r="D52" s="65"/>
      <c r="L52" s="57"/>
    </row>
    <row r="53" spans="1:12" x14ac:dyDescent="0.25">
      <c r="A53" s="62"/>
      <c r="B53" s="80" t="s">
        <v>328</v>
      </c>
      <c r="C53" s="26"/>
      <c r="D53" s="65"/>
      <c r="L53" s="57"/>
    </row>
    <row r="54" spans="1:12" x14ac:dyDescent="0.25">
      <c r="A54" s="62"/>
      <c r="B54" s="80" t="s">
        <v>329</v>
      </c>
      <c r="C54" s="26"/>
      <c r="D54" s="65"/>
      <c r="L54" s="57"/>
    </row>
    <row r="55" spans="1:12" x14ac:dyDescent="0.25">
      <c r="A55" s="62"/>
      <c r="B55" s="109" t="s">
        <v>330</v>
      </c>
      <c r="C55" s="33"/>
      <c r="D55" s="65"/>
      <c r="L55" s="57"/>
    </row>
    <row r="56" spans="1:12" x14ac:dyDescent="0.25">
      <c r="B56" s="112"/>
      <c r="C56" s="106"/>
      <c r="L56" s="57"/>
    </row>
    <row r="57" spans="1:12" x14ac:dyDescent="0.25">
      <c r="A57" s="62"/>
      <c r="B57" s="111" t="s">
        <v>331</v>
      </c>
      <c r="C57" s="27"/>
      <c r="D57" s="65"/>
      <c r="L57" s="57"/>
    </row>
    <row r="58" spans="1:12" ht="13" x14ac:dyDescent="0.35">
      <c r="A58" s="62"/>
      <c r="B58" s="109" t="s">
        <v>332</v>
      </c>
      <c r="C58" s="33"/>
      <c r="D58" s="65"/>
      <c r="L58" s="57"/>
    </row>
    <row r="59" spans="1:12" x14ac:dyDescent="0.25">
      <c r="B59" s="77"/>
      <c r="C59" s="18"/>
      <c r="L59" s="57"/>
    </row>
    <row r="60" spans="1:12" x14ac:dyDescent="0.25">
      <c r="A60" s="14" t="s">
        <v>333</v>
      </c>
      <c r="B60" s="110"/>
      <c r="C60" s="31"/>
      <c r="L60" s="57"/>
    </row>
    <row r="61" spans="1:12" x14ac:dyDescent="0.25">
      <c r="A61" s="62"/>
      <c r="B61" s="101" t="s">
        <v>334</v>
      </c>
      <c r="C61" s="30"/>
      <c r="D61" s="65"/>
      <c r="L61" s="57"/>
    </row>
    <row r="62" spans="1:12" x14ac:dyDescent="0.25">
      <c r="A62" s="62"/>
      <c r="B62" s="109" t="s">
        <v>335</v>
      </c>
      <c r="C62" s="33"/>
      <c r="D62" s="65"/>
      <c r="L62" s="57"/>
    </row>
    <row r="63" spans="1:12" x14ac:dyDescent="0.25">
      <c r="B63" s="106"/>
      <c r="C63" s="106"/>
      <c r="D63" s="31"/>
      <c r="E63" s="31"/>
      <c r="L63" s="57"/>
    </row>
    <row r="64" spans="1:12" x14ac:dyDescent="0.25">
      <c r="A64" s="62"/>
      <c r="B64" s="105" t="s">
        <v>336</v>
      </c>
      <c r="C64" s="108" t="s">
        <v>337</v>
      </c>
      <c r="D64" s="108" t="s">
        <v>338</v>
      </c>
      <c r="E64" s="108" t="s">
        <v>339</v>
      </c>
      <c r="F64" s="65"/>
      <c r="L64" s="57"/>
    </row>
    <row r="65" spans="1:12" ht="15.75" customHeight="1" x14ac:dyDescent="0.25">
      <c r="A65" s="62"/>
      <c r="B65" s="104" t="s">
        <v>340</v>
      </c>
      <c r="C65" s="107"/>
      <c r="D65" s="107"/>
      <c r="E65" s="107"/>
      <c r="F65" s="65"/>
      <c r="L65" s="57"/>
    </row>
    <row r="66" spans="1:12" x14ac:dyDescent="0.25">
      <c r="B66" s="18"/>
      <c r="C66" s="18"/>
      <c r="D66" s="18"/>
      <c r="E66" s="18"/>
      <c r="L66" s="57"/>
    </row>
    <row r="67" spans="1:12" x14ac:dyDescent="0.25">
      <c r="B67" s="102"/>
      <c r="C67" s="103"/>
      <c r="D67" s="61"/>
      <c r="E67" s="61"/>
      <c r="F67" s="61"/>
      <c r="L67" s="57"/>
    </row>
    <row r="68" spans="1:12" x14ac:dyDescent="0.25">
      <c r="A68" s="62"/>
      <c r="B68" s="101" t="s">
        <v>341</v>
      </c>
      <c r="C68" s="30"/>
      <c r="D68" s="81"/>
      <c r="E68" s="61"/>
      <c r="F68" s="61"/>
      <c r="L68" s="57"/>
    </row>
    <row r="69" spans="1:12" x14ac:dyDescent="0.25">
      <c r="A69" s="62"/>
      <c r="B69" s="82" t="s">
        <v>342</v>
      </c>
      <c r="C69" s="26"/>
      <c r="D69" s="81"/>
      <c r="E69" s="61"/>
      <c r="F69" s="61"/>
      <c r="L69" s="57"/>
    </row>
    <row r="70" spans="1:12" x14ac:dyDescent="0.25">
      <c r="A70" s="62"/>
      <c r="B70" s="82" t="s">
        <v>343</v>
      </c>
      <c r="C70" s="26"/>
      <c r="D70" s="81"/>
      <c r="E70" s="61"/>
      <c r="F70" s="61"/>
      <c r="L70" s="57"/>
    </row>
    <row r="71" spans="1:12" x14ac:dyDescent="0.25">
      <c r="A71" s="62"/>
      <c r="B71" s="82" t="s">
        <v>344</v>
      </c>
      <c r="C71" s="26"/>
      <c r="D71" s="81"/>
      <c r="E71" s="61"/>
      <c r="F71" s="61"/>
      <c r="L71" s="57"/>
    </row>
    <row r="72" spans="1:12" x14ac:dyDescent="0.25">
      <c r="A72" s="62"/>
      <c r="B72" s="82" t="s">
        <v>345</v>
      </c>
      <c r="C72" s="26"/>
      <c r="D72" s="81"/>
      <c r="E72" s="61"/>
      <c r="F72" s="61"/>
      <c r="L72" s="57"/>
    </row>
    <row r="73" spans="1:12" x14ac:dyDescent="0.25">
      <c r="A73" s="62"/>
      <c r="B73" s="82" t="s">
        <v>346</v>
      </c>
      <c r="C73" s="26"/>
      <c r="D73" s="81"/>
      <c r="E73" s="61"/>
      <c r="F73" s="61"/>
      <c r="L73" s="57"/>
    </row>
    <row r="74" spans="1:12" x14ac:dyDescent="0.25">
      <c r="A74" s="62"/>
      <c r="B74" s="100" t="s">
        <v>347</v>
      </c>
      <c r="C74" s="33"/>
      <c r="D74" s="81"/>
      <c r="E74" s="61"/>
      <c r="F74" s="61"/>
      <c r="L74" s="57"/>
    </row>
    <row r="75" spans="1:12" x14ac:dyDescent="0.25">
      <c r="B75" s="73"/>
      <c r="C75" s="73"/>
      <c r="D75" s="25"/>
      <c r="E75" s="25"/>
      <c r="L75" s="57"/>
    </row>
    <row r="76" spans="1:12" ht="31.5" customHeight="1" x14ac:dyDescent="0.25">
      <c r="A76" s="62"/>
      <c r="B76" s="69" t="s">
        <v>348</v>
      </c>
      <c r="C76" s="50" t="s">
        <v>274</v>
      </c>
      <c r="D76" s="50" t="s">
        <v>349</v>
      </c>
      <c r="E76" s="50" t="s">
        <v>275</v>
      </c>
      <c r="F76" s="65"/>
      <c r="L76" s="57"/>
    </row>
    <row r="77" spans="1:12" ht="15.75" customHeight="1" x14ac:dyDescent="0.25">
      <c r="A77" s="62"/>
      <c r="B77" s="75" t="s">
        <v>289</v>
      </c>
      <c r="C77" s="30"/>
      <c r="D77" s="30"/>
      <c r="E77" s="30"/>
      <c r="F77" s="65"/>
      <c r="L77" s="57"/>
    </row>
    <row r="78" spans="1:12" x14ac:dyDescent="0.25">
      <c r="A78" s="62"/>
      <c r="B78" s="75" t="s">
        <v>290</v>
      </c>
      <c r="C78" s="26"/>
      <c r="D78" s="26"/>
      <c r="E78" s="26"/>
      <c r="F78" s="65"/>
      <c r="L78" s="57"/>
    </row>
    <row r="79" spans="1:12" x14ac:dyDescent="0.25">
      <c r="A79" s="62"/>
      <c r="B79" s="75" t="s">
        <v>291</v>
      </c>
      <c r="C79" s="26"/>
      <c r="D79" s="26"/>
      <c r="E79" s="26"/>
      <c r="F79" s="65"/>
      <c r="L79" s="57"/>
    </row>
    <row r="80" spans="1:12" x14ac:dyDescent="0.25">
      <c r="A80" s="62"/>
      <c r="B80" s="99" t="s">
        <v>292</v>
      </c>
      <c r="C80" s="33"/>
      <c r="D80" s="33"/>
      <c r="E80" s="33"/>
      <c r="F80" s="65"/>
      <c r="L80" s="57"/>
    </row>
    <row r="81" spans="1:12" x14ac:dyDescent="0.25">
      <c r="B81" s="73"/>
      <c r="C81" s="73"/>
      <c r="D81" s="73"/>
      <c r="E81" s="73"/>
      <c r="F81" s="25"/>
      <c r="G81" s="25"/>
      <c r="H81" s="25"/>
      <c r="I81" s="25"/>
      <c r="J81" s="25"/>
      <c r="L81" s="57"/>
    </row>
    <row r="82" spans="1:12" ht="15.75" customHeight="1" x14ac:dyDescent="0.25">
      <c r="A82" s="62"/>
      <c r="B82" s="96" t="s">
        <v>350</v>
      </c>
      <c r="C82" s="318" t="s">
        <v>274</v>
      </c>
      <c r="D82" s="318"/>
      <c r="E82" s="318"/>
      <c r="F82" s="318"/>
      <c r="G82" s="318" t="s">
        <v>275</v>
      </c>
      <c r="H82" s="318"/>
      <c r="I82" s="318"/>
      <c r="J82" s="318"/>
      <c r="K82" s="63"/>
      <c r="L82" s="57"/>
    </row>
    <row r="83" spans="1:12" ht="15.75" customHeight="1" x14ac:dyDescent="0.25">
      <c r="A83" s="62"/>
      <c r="B83" s="68"/>
      <c r="C83" s="98" t="s">
        <v>276</v>
      </c>
      <c r="D83" s="98" t="s">
        <v>277</v>
      </c>
      <c r="E83" s="98" t="s">
        <v>278</v>
      </c>
      <c r="F83" s="98" t="s">
        <v>163</v>
      </c>
      <c r="G83" s="98" t="s">
        <v>276</v>
      </c>
      <c r="H83" s="98" t="s">
        <v>277</v>
      </c>
      <c r="I83" s="98" t="s">
        <v>278</v>
      </c>
      <c r="J83" s="98" t="s">
        <v>163</v>
      </c>
      <c r="K83" s="64"/>
      <c r="L83" s="57"/>
    </row>
    <row r="84" spans="1:12" ht="15.75" customHeight="1" x14ac:dyDescent="0.25">
      <c r="A84" s="62"/>
      <c r="B84" s="76" t="s">
        <v>351</v>
      </c>
      <c r="C84" s="30"/>
      <c r="D84" s="30"/>
      <c r="E84" s="30"/>
      <c r="F84" s="97"/>
      <c r="G84" s="30"/>
      <c r="H84" s="30"/>
      <c r="I84" s="30"/>
      <c r="J84" s="97"/>
      <c r="K84" s="65"/>
      <c r="L84" s="57"/>
    </row>
    <row r="85" spans="1:12" ht="15.75" customHeight="1" x14ac:dyDescent="0.25">
      <c r="A85" s="62"/>
      <c r="B85" s="94" t="s">
        <v>352</v>
      </c>
      <c r="C85" s="33"/>
      <c r="D85" s="33"/>
      <c r="E85" s="33"/>
      <c r="F85" s="95"/>
      <c r="G85" s="33"/>
      <c r="H85" s="33"/>
      <c r="I85" s="33"/>
      <c r="J85" s="95"/>
      <c r="K85" s="65"/>
      <c r="L85" s="57"/>
    </row>
    <row r="86" spans="1:12" x14ac:dyDescent="0.25">
      <c r="B86" s="18"/>
      <c r="C86" s="18"/>
      <c r="D86" s="18"/>
      <c r="E86" s="18"/>
      <c r="F86" s="18"/>
      <c r="G86" s="18"/>
      <c r="H86" s="18"/>
      <c r="I86" s="18"/>
      <c r="J86" s="18"/>
      <c r="L86" s="57"/>
    </row>
    <row r="87" spans="1:12" x14ac:dyDescent="0.25">
      <c r="B87" s="83"/>
      <c r="C87" s="25"/>
      <c r="D87" s="25"/>
      <c r="E87" s="25"/>
      <c r="L87" s="57"/>
    </row>
    <row r="88" spans="1:12" x14ac:dyDescent="0.25">
      <c r="A88" s="62"/>
      <c r="B88" s="89" t="s">
        <v>353</v>
      </c>
      <c r="C88" s="90" t="s">
        <v>354</v>
      </c>
      <c r="D88" s="90" t="s">
        <v>355</v>
      </c>
      <c r="E88" s="90" t="s">
        <v>356</v>
      </c>
      <c r="F88" s="65"/>
      <c r="L88" s="57"/>
    </row>
    <row r="89" spans="1:12" x14ac:dyDescent="0.25">
      <c r="A89" s="62"/>
      <c r="B89" s="84" t="s">
        <v>357</v>
      </c>
      <c r="C89" s="85" t="str">
        <f>IF(AND(COUNT(C90:C94)=ROWS(C90:C94), COUNT(D90:D94)=ROWS(D90:D94), ISNUMBER(E91), ISNUMBER(E92)), SUM(SQRT(E91), SQRT(E92), SQRT((0.6*SUM(C90:C94))^2+(1-0.6^2)*SUM(D90:D94))), "")</f>
        <v/>
      </c>
      <c r="D89" s="86"/>
      <c r="E89" s="86"/>
      <c r="F89" s="66" t="str">
        <f>IF(AND(ISNUMBER(C89),ISNUMBER(D42)),IF(ROUND(C89,0)=ROUND(D42,0),"PASS",IF(ISBLANK(Checks!D46),"FAIL - Risk factor breakdown does not match line 9 in IMA table ","EXPLAINED")),"")</f>
        <v/>
      </c>
    </row>
    <row r="90" spans="1:12" x14ac:dyDescent="0.25">
      <c r="A90" s="62"/>
      <c r="B90" s="87" t="s">
        <v>358</v>
      </c>
      <c r="C90" s="88"/>
      <c r="D90" s="88"/>
      <c r="E90" s="86"/>
      <c r="F90" s="65"/>
      <c r="L90" s="57"/>
    </row>
    <row r="91" spans="1:12" x14ac:dyDescent="0.25">
      <c r="A91" s="62"/>
      <c r="B91" s="87" t="s">
        <v>359</v>
      </c>
      <c r="C91" s="88"/>
      <c r="D91" s="88"/>
      <c r="E91" s="88"/>
      <c r="F91" s="65"/>
      <c r="L91" s="57"/>
    </row>
    <row r="92" spans="1:12" x14ac:dyDescent="0.25">
      <c r="A92" s="62"/>
      <c r="B92" s="87" t="s">
        <v>360</v>
      </c>
      <c r="C92" s="88"/>
      <c r="D92" s="88"/>
      <c r="E92" s="88"/>
      <c r="F92" s="65"/>
      <c r="L92" s="57"/>
    </row>
    <row r="93" spans="1:12" x14ac:dyDescent="0.25">
      <c r="A93" s="62"/>
      <c r="B93" s="87" t="s">
        <v>361</v>
      </c>
      <c r="C93" s="88"/>
      <c r="D93" s="88"/>
      <c r="E93" s="86"/>
      <c r="F93" s="65"/>
      <c r="L93" s="57"/>
    </row>
    <row r="94" spans="1:12" x14ac:dyDescent="0.25">
      <c r="A94" s="62"/>
      <c r="B94" s="91" t="s">
        <v>362</v>
      </c>
      <c r="C94" s="92"/>
      <c r="D94" s="92"/>
      <c r="E94" s="93"/>
      <c r="F94" s="65"/>
      <c r="L94" s="57"/>
    </row>
    <row r="95" spans="1:12" x14ac:dyDescent="0.25">
      <c r="B95" s="18"/>
      <c r="C95" s="18"/>
      <c r="D95" s="18"/>
      <c r="E95" s="18"/>
    </row>
  </sheetData>
  <sheetProtection password="AFA5" sheet="1"/>
  <mergeCells count="4">
    <mergeCell ref="G4:J4"/>
    <mergeCell ref="C4:F4"/>
    <mergeCell ref="C82:F82"/>
    <mergeCell ref="G82:J82"/>
  </mergeCells>
  <conditionalFormatting sqref="C90:D94 E91:E92">
    <cfRule type="cellIs" dxfId="8" priority="6" stopIfTrue="1" operator="lessThan">
      <formula>0</formula>
    </cfRule>
  </conditionalFormatting>
  <pageMargins left="0.7" right="0.7" top="0.75" bottom="0.75" header="0.3" footer="0.3"/>
  <pageSetup orientation="portrait" horizontalDpi="1200" verticalDpi="1200"/>
  <extLst>
    <ext xmlns:x14="http://schemas.microsoft.com/office/spreadsheetml/2009/9/main" uri="{78C0D931-6437-407d-A8EE-F0AAD7539E65}">
      <x14:conditionalFormattings>
        <x14:conditionalFormatting xmlns:xm="http://schemas.microsoft.com/office/excel/2006/main">
          <x14:cfRule type="beginsWith" priority="10" stopIfTrue="1" operator="beginsWith" id="{7C55A736-47D0-4970-AF6E-073BB591C437}">
            <xm:f>LEFT(F14,LEN("FAIL"))="FAIL"</xm:f>
            <xm:f>"FAIL"</xm:f>
            <x14:dxf>
              <font>
                <color rgb="FFFF0000"/>
              </font>
              <numFmt numFmtId="0" formatCode="General"/>
            </x14:dxf>
          </x14:cfRule>
          <x14:cfRule type="beginsWith" priority="11" operator="beginsWith" id="{1E706052-8554-4210-ACF4-3F526103B4BA}">
            <xm:f>LEFT(F14,LEN("EXPLAINED"))="EXPLAINED"</xm:f>
            <xm:f>"EXPLAINED"</xm:f>
            <x14:dxf>
              <font>
                <color theme="7"/>
              </font>
              <numFmt numFmtId="0" formatCode="General"/>
            </x14:dxf>
          </x14:cfRule>
          <xm:sqref>K14 F89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CF62C-F445-4763-A7F4-676CCFA58659}">
  <sheetPr codeName="Sheet10">
    <pageSetUpPr fitToPage="1"/>
  </sheetPr>
  <dimension ref="A1:S18"/>
  <sheetViews>
    <sheetView zoomScaleNormal="100" workbookViewId="0">
      <selection activeCell="B4" sqref="B4"/>
    </sheetView>
  </sheetViews>
  <sheetFormatPr defaultColWidth="0" defaultRowHeight="11.5" zeroHeight="1" x14ac:dyDescent="0.25"/>
  <cols>
    <col min="1" max="1" width="9.1796875" style="139" customWidth="1"/>
    <col min="2" max="2" width="39.453125" style="139" customWidth="1"/>
    <col min="3" max="6" width="12.1796875" style="139" customWidth="1"/>
    <col min="7" max="7" width="9.1796875" style="139" customWidth="1"/>
    <col min="8" max="8" width="9.1796875" style="139" hidden="1" customWidth="1"/>
    <col min="9" max="19" width="0" style="139" hidden="1" customWidth="1"/>
    <col min="20" max="22" width="9.1796875" style="140" hidden="1" customWidth="1"/>
    <col min="23" max="16384" width="9.1796875" style="140" hidden="1"/>
  </cols>
  <sheetData>
    <row r="1" spans="1:19" ht="18" x14ac:dyDescent="0.35">
      <c r="A1" s="10" t="s">
        <v>363</v>
      </c>
      <c r="B1" s="140"/>
      <c r="C1" s="208"/>
      <c r="D1" s="207"/>
      <c r="E1" s="207"/>
      <c r="F1" s="207"/>
      <c r="G1" s="207"/>
      <c r="S1" s="140"/>
    </row>
    <row r="2" spans="1:19" ht="14.5" x14ac:dyDescent="0.35">
      <c r="A2" s="207"/>
      <c r="B2" s="211"/>
      <c r="C2" s="211"/>
      <c r="D2" s="211"/>
      <c r="E2" s="212"/>
      <c r="F2" s="212"/>
      <c r="G2" s="207"/>
    </row>
    <row r="3" spans="1:19" ht="12.75" customHeight="1" x14ac:dyDescent="0.35">
      <c r="A3" s="207"/>
      <c r="B3" s="213"/>
      <c r="C3" s="319" t="s">
        <v>364</v>
      </c>
      <c r="D3" s="320"/>
      <c r="E3" s="320"/>
      <c r="F3" s="321" t="s">
        <v>69</v>
      </c>
      <c r="G3" s="207"/>
    </row>
    <row r="4" spans="1:19" ht="12" customHeight="1" x14ac:dyDescent="0.35">
      <c r="A4" s="207"/>
      <c r="B4" s="214" t="s">
        <v>365</v>
      </c>
      <c r="C4" s="215" t="s">
        <v>366</v>
      </c>
      <c r="D4" s="216" t="s">
        <v>367</v>
      </c>
      <c r="E4" s="216" t="s">
        <v>163</v>
      </c>
      <c r="F4" s="322"/>
      <c r="G4" s="207"/>
      <c r="R4" s="140"/>
      <c r="S4" s="140"/>
    </row>
    <row r="5" spans="1:19" ht="14.5" x14ac:dyDescent="0.35">
      <c r="A5" s="207"/>
      <c r="B5" s="211" t="s">
        <v>368</v>
      </c>
      <c r="C5" s="217"/>
      <c r="D5" s="218"/>
      <c r="E5" s="219">
        <f>IF(AND(ISNUMBER(E6),ISNUMBER(E7)),0.65*(0.25*E6+0.75*E7),0)</f>
        <v>0</v>
      </c>
      <c r="F5" s="220">
        <f>E5/0.08</f>
        <v>0</v>
      </c>
      <c r="G5" s="207"/>
      <c r="R5" s="140"/>
      <c r="S5" s="140"/>
    </row>
    <row r="6" spans="1:19" ht="14.5" x14ac:dyDescent="0.35">
      <c r="A6" s="207"/>
      <c r="B6" s="221" t="s">
        <v>369</v>
      </c>
      <c r="C6" s="222"/>
      <c r="D6" s="223"/>
      <c r="E6" s="224"/>
      <c r="F6" s="225"/>
      <c r="G6" s="207"/>
      <c r="R6" s="140"/>
      <c r="S6" s="140"/>
    </row>
    <row r="7" spans="1:19" ht="14.5" x14ac:dyDescent="0.35">
      <c r="A7" s="207"/>
      <c r="B7" s="221" t="s">
        <v>370</v>
      </c>
      <c r="C7" s="222"/>
      <c r="D7" s="223"/>
      <c r="E7" s="224"/>
      <c r="F7" s="225"/>
      <c r="G7" s="207"/>
      <c r="R7" s="140"/>
      <c r="S7" s="140"/>
    </row>
    <row r="8" spans="1:19" ht="14.5" x14ac:dyDescent="0.35">
      <c r="A8" s="207"/>
      <c r="B8" s="221" t="s">
        <v>371</v>
      </c>
      <c r="C8" s="222"/>
      <c r="D8" s="223"/>
      <c r="E8" s="226">
        <f>IF(AND(ISNUMBER(E6),ISNUMBER(E7)),SQRT(0.25*E6^2 + 0.75*E7^2),0)</f>
        <v>0</v>
      </c>
      <c r="F8" s="225"/>
      <c r="G8" s="207"/>
      <c r="R8" s="140"/>
      <c r="S8" s="140"/>
    </row>
    <row r="9" spans="1:19" ht="14.5" x14ac:dyDescent="0.35">
      <c r="A9" s="207"/>
      <c r="B9" s="221" t="s">
        <v>372</v>
      </c>
      <c r="C9" s="222"/>
      <c r="D9" s="223"/>
      <c r="E9" s="224"/>
      <c r="F9" s="225"/>
      <c r="G9" s="207"/>
      <c r="R9" s="140"/>
      <c r="S9" s="140"/>
    </row>
    <row r="10" spans="1:19" ht="14.5" x14ac:dyDescent="0.35">
      <c r="A10" s="207"/>
      <c r="B10" s="211" t="s">
        <v>373</v>
      </c>
      <c r="C10" s="227">
        <f>IF(AND(ISNUMBER(C11),ISNUMBER(C12),ISNUMBER(C13),ISNUMBER(C14),ISNUMBER(C15),ISNUMBER(C16)),C11+C12+C13+C14+C15+C16,0)</f>
        <v>0</v>
      </c>
      <c r="D10" s="226">
        <f>IF(AND(ISNUMBER(D11),ISNUMBER(D12),ISNUMBER(D14),ISNUMBER(D15),ISNUMBER(D16)),D11+D12+D14+D15+D16,0)</f>
        <v>0</v>
      </c>
      <c r="E10" s="226">
        <f>SUM(C10:D10)</f>
        <v>0</v>
      </c>
      <c r="F10" s="228">
        <f>E10/0.08</f>
        <v>0</v>
      </c>
      <c r="G10" s="207"/>
      <c r="R10" s="140"/>
      <c r="S10" s="140"/>
    </row>
    <row r="11" spans="1:19" ht="14.5" x14ac:dyDescent="0.35">
      <c r="A11" s="207"/>
      <c r="B11" s="221" t="s">
        <v>374</v>
      </c>
      <c r="C11" s="229"/>
      <c r="D11" s="224"/>
      <c r="E11" s="226">
        <f>IF(AND(ISNUMBER(C11),ISNUMBER(D11)),C11+D11,0)</f>
        <v>0</v>
      </c>
      <c r="F11" s="228">
        <f t="shared" ref="F11:F16" si="0">E11/0.08</f>
        <v>0</v>
      </c>
      <c r="G11" s="207"/>
      <c r="R11" s="140"/>
      <c r="S11" s="140"/>
    </row>
    <row r="12" spans="1:19" ht="14.5" x14ac:dyDescent="0.35">
      <c r="A12" s="207"/>
      <c r="B12" s="221" t="s">
        <v>375</v>
      </c>
      <c r="C12" s="229"/>
      <c r="D12" s="224"/>
      <c r="E12" s="226">
        <f>IF(AND(ISNUMBER(C12),ISNUMBER(D12)),C12+D12,0)</f>
        <v>0</v>
      </c>
      <c r="F12" s="228">
        <f t="shared" si="0"/>
        <v>0</v>
      </c>
      <c r="G12" s="207"/>
      <c r="R12" s="140"/>
      <c r="S12" s="140"/>
    </row>
    <row r="13" spans="1:19" ht="14.5" x14ac:dyDescent="0.35">
      <c r="A13" s="207"/>
      <c r="B13" s="221" t="s">
        <v>376</v>
      </c>
      <c r="C13" s="229"/>
      <c r="D13" s="223"/>
      <c r="E13" s="226">
        <f>IF(ISNUMBER(C13),C13,0)</f>
        <v>0</v>
      </c>
      <c r="F13" s="228">
        <f t="shared" si="0"/>
        <v>0</v>
      </c>
      <c r="G13" s="207"/>
      <c r="R13" s="140"/>
      <c r="S13" s="140"/>
    </row>
    <row r="14" spans="1:19" ht="14.5" x14ac:dyDescent="0.35">
      <c r="A14" s="207"/>
      <c r="B14" s="221" t="s">
        <v>377</v>
      </c>
      <c r="C14" s="229"/>
      <c r="D14" s="224"/>
      <c r="E14" s="226">
        <f>IF(AND(ISNUMBER(C14),ISNUMBER(D14)),C14+D14,0)</f>
        <v>0</v>
      </c>
      <c r="F14" s="228">
        <f t="shared" si="0"/>
        <v>0</v>
      </c>
      <c r="G14" s="207"/>
      <c r="R14" s="140"/>
      <c r="S14" s="140"/>
    </row>
    <row r="15" spans="1:19" ht="14.5" x14ac:dyDescent="0.35">
      <c r="A15" s="207"/>
      <c r="B15" s="221" t="s">
        <v>378</v>
      </c>
      <c r="C15" s="229"/>
      <c r="D15" s="224"/>
      <c r="E15" s="226">
        <f>IF(AND(ISNUMBER(C15),ISNUMBER(D15)),C15+D15,0)</f>
        <v>0</v>
      </c>
      <c r="F15" s="228">
        <f t="shared" si="0"/>
        <v>0</v>
      </c>
      <c r="G15" s="207"/>
      <c r="R15" s="140"/>
      <c r="S15" s="140"/>
    </row>
    <row r="16" spans="1:19" ht="14.5" x14ac:dyDescent="0.35">
      <c r="A16" s="207"/>
      <c r="B16" s="221" t="s">
        <v>379</v>
      </c>
      <c r="C16" s="229"/>
      <c r="D16" s="224"/>
      <c r="E16" s="226">
        <f>IF(AND(ISNUMBER(C16),ISNUMBER(D16)),C16+D16,0)</f>
        <v>0</v>
      </c>
      <c r="F16" s="228">
        <f t="shared" si="0"/>
        <v>0</v>
      </c>
      <c r="G16" s="207"/>
      <c r="R16" s="140"/>
      <c r="S16" s="140"/>
    </row>
    <row r="17" spans="1:19" ht="14.5" x14ac:dyDescent="0.35">
      <c r="A17" s="207"/>
      <c r="B17" s="230" t="s">
        <v>380</v>
      </c>
      <c r="C17" s="231"/>
      <c r="D17" s="232"/>
      <c r="E17" s="233">
        <f>E5+E10</f>
        <v>0</v>
      </c>
      <c r="F17" s="234">
        <f>E17/0.08</f>
        <v>0</v>
      </c>
      <c r="G17" s="207"/>
      <c r="R17" s="140"/>
      <c r="S17" s="140"/>
    </row>
    <row r="18" spans="1:19" ht="14.5" x14ac:dyDescent="0.35">
      <c r="A18" s="207"/>
      <c r="B18" s="207"/>
      <c r="C18" s="207"/>
      <c r="D18" s="207"/>
      <c r="E18" s="207"/>
      <c r="F18" s="207"/>
      <c r="G18" s="207"/>
    </row>
  </sheetData>
  <sheetProtection password="AFA5" sheet="1"/>
  <mergeCells count="2">
    <mergeCell ref="C3:E3"/>
    <mergeCell ref="F3:F4"/>
  </mergeCells>
  <conditionalFormatting sqref="C11:F16">
    <cfRule type="expression" dxfId="5" priority="1">
      <formula>#REF!="Basic Measure of CVA Risk"</formula>
    </cfRule>
  </conditionalFormatting>
  <pageMargins left="0.7" right="0.7" top="0.75" bottom="0.75" header="0.3" footer="0.3"/>
  <pageSetup scale="31" orientation="landscape" horizontalDpi="200" verticalDpi="2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27940-DABD-4B71-9295-F09C28091A8A}">
  <sheetPr codeName="Sheet12"/>
  <dimension ref="A1:G26"/>
  <sheetViews>
    <sheetView showGridLines="0" workbookViewId="0">
      <selection activeCell="B2" sqref="B2"/>
    </sheetView>
  </sheetViews>
  <sheetFormatPr defaultColWidth="0" defaultRowHeight="11.5" zeroHeight="1" x14ac:dyDescent="0.25"/>
  <cols>
    <col min="1" max="1" width="9.1796875" style="15" customWidth="1"/>
    <col min="2" max="2" width="69.7265625" style="15" customWidth="1"/>
    <col min="3" max="3" width="30.453125" style="15" customWidth="1"/>
    <col min="4" max="4" width="29.26953125" style="15" customWidth="1"/>
    <col min="5" max="5" width="9.1796875" style="15" customWidth="1"/>
    <col min="6" max="6" width="102.7265625" style="57" customWidth="1"/>
    <col min="7" max="7" width="3.81640625" style="15" customWidth="1"/>
    <col min="8" max="10" width="9.1796875" style="15" hidden="1" customWidth="1"/>
    <col min="11" max="16384" width="9.1796875" style="15" hidden="1"/>
  </cols>
  <sheetData>
    <row r="1" spans="1:6" ht="18" x14ac:dyDescent="0.25">
      <c r="A1" s="11" t="s">
        <v>381</v>
      </c>
    </row>
    <row r="2" spans="1:6" x14ac:dyDescent="0.25">
      <c r="A2" s="138"/>
      <c r="B2" s="292" t="s">
        <v>1</v>
      </c>
    </row>
    <row r="3" spans="1:6" x14ac:dyDescent="0.25">
      <c r="B3" s="28" t="s">
        <v>382</v>
      </c>
      <c r="C3" s="31"/>
      <c r="D3" s="31"/>
    </row>
    <row r="4" spans="1:6" ht="45" customHeight="1" x14ac:dyDescent="0.25">
      <c r="B4" s="36"/>
      <c r="C4" s="108" t="s">
        <v>383</v>
      </c>
      <c r="D4" s="108" t="s">
        <v>384</v>
      </c>
      <c r="E4" s="65"/>
      <c r="F4" s="58" t="s">
        <v>4</v>
      </c>
    </row>
    <row r="5" spans="1:6" x14ac:dyDescent="0.25">
      <c r="A5" s="62"/>
      <c r="B5" s="141" t="s">
        <v>385</v>
      </c>
      <c r="C5" s="147"/>
      <c r="D5" s="147"/>
      <c r="E5" s="65"/>
      <c r="F5" s="57" t="str">
        <f t="array" ref="F5">IF(COLUMNS(C5:D5)*ROWS(C5:D5)=COUNT(C5:D5),"PASS",IF(ISBLANK(Checks!D51),CONCATENATE("FAIL - Numeric inputs expected from all firms for row ",ROW(C5:D5),"."),"EXPLAINED"))</f>
        <v>FAIL - Numeric inputs expected from all firms for row 5.</v>
      </c>
    </row>
    <row r="6" spans="1:6" x14ac:dyDescent="0.25">
      <c r="B6" s="18"/>
      <c r="C6" s="18"/>
      <c r="D6" s="18"/>
    </row>
    <row r="7" spans="1:6" x14ac:dyDescent="0.25">
      <c r="B7" s="14" t="s">
        <v>386</v>
      </c>
      <c r="C7" s="31"/>
      <c r="D7" s="31"/>
    </row>
    <row r="8" spans="1:6" x14ac:dyDescent="0.25">
      <c r="B8" s="36"/>
      <c r="C8" s="115" t="s">
        <v>387</v>
      </c>
      <c r="D8" s="115" t="s">
        <v>388</v>
      </c>
      <c r="E8" s="65"/>
    </row>
    <row r="9" spans="1:6" x14ac:dyDescent="0.25">
      <c r="A9" s="62"/>
      <c r="B9" s="142" t="s">
        <v>389</v>
      </c>
      <c r="C9" s="30"/>
      <c r="D9" s="30"/>
      <c r="E9" s="65"/>
      <c r="F9" s="57" t="str">
        <f t="array" ref="F9">IF(COLUMNS(C9:D11)*ROWS(C9:D11)=COUNT(C9:D11),"PASS",IF(ISBLANK(Checks!D52),CONCATENATE("FAIL - Numeric inputs expected from all FBOs for row ",ROW(C9:D9)," to row ",ROW(C11:D11),". Confirm reporting status on checks page, row ",ROW(Checks!D52),". "),"EXPLAINED"))</f>
        <v xml:space="preserve">FAIL - Numeric inputs expected from all FBOs for row 9 to row 11. Confirm reporting status on checks page, row 52. </v>
      </c>
    </row>
    <row r="10" spans="1:6" ht="23" x14ac:dyDescent="0.25">
      <c r="A10" s="62"/>
      <c r="B10" s="141" t="s">
        <v>390</v>
      </c>
      <c r="C10" s="26"/>
      <c r="D10" s="26"/>
      <c r="E10" s="65"/>
    </row>
    <row r="11" spans="1:6" x14ac:dyDescent="0.25">
      <c r="A11" s="62"/>
      <c r="B11" s="141" t="s">
        <v>391</v>
      </c>
      <c r="C11" s="33"/>
      <c r="D11" s="33"/>
      <c r="E11" s="65"/>
    </row>
    <row r="12" spans="1:6" x14ac:dyDescent="0.25">
      <c r="B12" s="144"/>
      <c r="C12" s="106"/>
      <c r="D12" s="18"/>
    </row>
    <row r="13" spans="1:6" x14ac:dyDescent="0.25">
      <c r="B13" s="148" t="s">
        <v>392</v>
      </c>
      <c r="C13" s="108" t="s">
        <v>383</v>
      </c>
      <c r="D13" s="65"/>
    </row>
    <row r="14" spans="1:6" x14ac:dyDescent="0.25">
      <c r="A14" s="62"/>
      <c r="B14" s="145" t="s">
        <v>393</v>
      </c>
      <c r="C14" s="30"/>
      <c r="D14" s="65"/>
      <c r="F14" s="57" t="str">
        <f t="array" ref="F14">IF(COUNT(C14,C16:C17,C19:C25)=10,"PASS",IF(ISBLANK(Checks!D53),CONCATENATE("FAIL - Numeric inputs expected from all G-SIB (Category I and II) firms for row ",ROW(C14:D14),". Confirm reporting status on checks page, row ",ROW(Checks!D53),". "),"EXPLAINED"))</f>
        <v xml:space="preserve">FAIL - Numeric inputs expected from all G-SIB (Category I and II) firms for row 14. Confirm reporting status on checks page, row 53. </v>
      </c>
    </row>
    <row r="15" spans="1:6" ht="23" x14ac:dyDescent="0.25">
      <c r="A15" s="62"/>
      <c r="B15" s="141" t="s">
        <v>394</v>
      </c>
      <c r="C15" s="19"/>
      <c r="D15" s="65"/>
    </row>
    <row r="16" spans="1:6" x14ac:dyDescent="0.25">
      <c r="A16" s="62"/>
      <c r="B16" s="143" t="s">
        <v>395</v>
      </c>
      <c r="C16" s="26"/>
      <c r="D16" s="65"/>
    </row>
    <row r="17" spans="1:4" x14ac:dyDescent="0.25">
      <c r="A17" s="62"/>
      <c r="B17" s="143" t="s">
        <v>396</v>
      </c>
      <c r="C17" s="26"/>
      <c r="D17" s="65"/>
    </row>
    <row r="18" spans="1:4" ht="23" x14ac:dyDescent="0.25">
      <c r="A18" s="62"/>
      <c r="B18" s="141" t="s">
        <v>397</v>
      </c>
      <c r="C18" s="19"/>
      <c r="D18" s="65"/>
    </row>
    <row r="19" spans="1:4" x14ac:dyDescent="0.25">
      <c r="A19" s="62"/>
      <c r="B19" s="143" t="s">
        <v>398</v>
      </c>
      <c r="C19" s="26"/>
      <c r="D19" s="65"/>
    </row>
    <row r="20" spans="1:4" x14ac:dyDescent="0.25">
      <c r="A20" s="62"/>
      <c r="B20" s="143" t="s">
        <v>396</v>
      </c>
      <c r="C20" s="26"/>
      <c r="D20" s="65"/>
    </row>
    <row r="21" spans="1:4" x14ac:dyDescent="0.25">
      <c r="A21" s="62"/>
      <c r="B21" s="141" t="s">
        <v>399</v>
      </c>
      <c r="C21" s="26"/>
      <c r="D21" s="65"/>
    </row>
    <row r="22" spans="1:4" x14ac:dyDescent="0.25">
      <c r="A22" s="62"/>
      <c r="B22" s="141" t="s">
        <v>400</v>
      </c>
      <c r="C22" s="26"/>
      <c r="D22" s="65"/>
    </row>
    <row r="23" spans="1:4" x14ac:dyDescent="0.25">
      <c r="A23" s="62"/>
      <c r="B23" s="141" t="s">
        <v>401</v>
      </c>
      <c r="C23" s="26"/>
      <c r="D23" s="65"/>
    </row>
    <row r="24" spans="1:4" ht="23" x14ac:dyDescent="0.25">
      <c r="A24" s="62"/>
      <c r="B24" s="141" t="s">
        <v>402</v>
      </c>
      <c r="C24" s="26"/>
      <c r="D24" s="65"/>
    </row>
    <row r="25" spans="1:4" ht="23" x14ac:dyDescent="0.25">
      <c r="A25" s="62"/>
      <c r="B25" s="146" t="s">
        <v>403</v>
      </c>
      <c r="C25" s="33"/>
      <c r="D25" s="65"/>
    </row>
    <row r="26" spans="1:4" x14ac:dyDescent="0.25">
      <c r="B26" s="18"/>
      <c r="C26" s="18"/>
    </row>
  </sheetData>
  <sheetProtection password="AFA5" sheet="1"/>
  <conditionalFormatting sqref="F1:F1001">
    <cfRule type="beginsWith" dxfId="4" priority="1" operator="beginsWith" text="Fail">
      <formula>LEFT(F1,LEN("Fail"))="Fail"</formula>
    </cfRule>
    <cfRule type="beginsWith" dxfId="3" priority="2" operator="beginsWith" text="Explained">
      <formula>LEFT(F1,LEN("Explained"))="Explained"</formula>
    </cfRule>
  </conditionalFormatting>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Overview</vt:lpstr>
      <vt:lpstr>General credit risk exposures</vt:lpstr>
      <vt:lpstr>Transacts fail min hairct flrs</vt:lpstr>
      <vt:lpstr>Securitization exposures</vt:lpstr>
      <vt:lpstr>Equity exposures</vt:lpstr>
      <vt:lpstr>Operational risk</vt:lpstr>
      <vt:lpstr>Market risk</vt:lpstr>
      <vt:lpstr>CVA risk</vt:lpstr>
      <vt:lpstr>GSIB memo items</vt:lpstr>
      <vt:lpstr>Checks</vt:lpstr>
      <vt:lpstr>Valid input responses</vt:lpstr>
      <vt:lpstr>FRB Parameters</vt:lpstr>
      <vt:lpstr>Overview!_ftnref1</vt:lpstr>
      <vt:lpstr>'Market risk'!_Hlk139449216</vt:lpstr>
      <vt:lpstr>'Market risk'!_Hlk139457300</vt:lpstr>
      <vt:lpstr>Binary</vt:lpstr>
      <vt:lpstr>Counterparty_Types</vt:lpstr>
      <vt:lpstr>CVA_Frameworks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2023-10-18T13:44:51Z</dcterms:created>
  <dcterms:modified xsi:type="dcterms:W3CDTF">2023-10-20T14:07:32Z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50fa9a1-c966-490f-a950-727245081440_Enabled">
    <vt:lpwstr>true</vt:lpwstr>
  </property>
  <property fmtid="{D5CDD505-2E9C-101B-9397-08002B2CF9AE}" pid="3" name="MSIP_Label_850fa9a1-c966-490f-a950-727245081440_SetDate">
    <vt:lpwstr>2023-10-20T14:05:39Z</vt:lpwstr>
  </property>
  <property fmtid="{D5CDD505-2E9C-101B-9397-08002B2CF9AE}" pid="4" name="MSIP_Label_850fa9a1-c966-490f-a950-727245081440_Method">
    <vt:lpwstr>Privileged</vt:lpwstr>
  </property>
  <property fmtid="{D5CDD505-2E9C-101B-9397-08002B2CF9AE}" pid="5" name="MSIP_Label_850fa9a1-c966-490f-a950-727245081440_Name">
    <vt:lpwstr>PUBLIC - OFFICIAL RELEASE - EXTERNAL NO LABEL</vt:lpwstr>
  </property>
  <property fmtid="{D5CDD505-2E9C-101B-9397-08002B2CF9AE}" pid="6" name="MSIP_Label_850fa9a1-c966-490f-a950-727245081440_SiteId">
    <vt:lpwstr>87bb2570-5c1e-4973-9c37-09257a95aeb1</vt:lpwstr>
  </property>
  <property fmtid="{D5CDD505-2E9C-101B-9397-08002B2CF9AE}" pid="7" name="MSIP_Label_850fa9a1-c966-490f-a950-727245081440_ActionId">
    <vt:lpwstr>82f7ec6f-7b02-4efe-aa46-4e7afd32c1fe</vt:lpwstr>
  </property>
  <property fmtid="{D5CDD505-2E9C-101B-9397-08002B2CF9AE}" pid="8" name="MSIP_Label_850fa9a1-c966-490f-a950-727245081440_ContentBits">
    <vt:lpwstr>0</vt:lpwstr>
  </property>
</Properties>
</file>