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K:\data_tables_npr_2022\data_tables\"/>
    </mc:Choice>
  </mc:AlternateContent>
  <xr:revisionPtr revIDLastSave="0" documentId="13_ncr:1_{35B319EC-5F83-4CF8-8111-5D7CFC662020}" xr6:coauthVersionLast="47" xr6:coauthVersionMax="47" xr10:uidLastSave="{00000000-0000-0000-0000-000000000000}"/>
  <bookViews>
    <workbookView xWindow="24" yWindow="600" windowWidth="23016" windowHeight="12360" xr2:uid="{00000000-000D-0000-FFFF-FFFF00000000}"/>
  </bookViews>
  <sheets>
    <sheet name="pe_accuracy_check_npr" sheetId="2" r:id="rId1"/>
    <sheet name="pe_accuracy_check_anpr" sheetId="1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2" l="1"/>
  <c r="C42" i="2"/>
  <c r="G41" i="2"/>
  <c r="F41" i="2" s="1"/>
  <c r="G40" i="2"/>
  <c r="F40" i="2" s="1"/>
  <c r="G39" i="2"/>
  <c r="F39" i="2" s="1"/>
  <c r="G38" i="2"/>
  <c r="F38" i="2" s="1"/>
  <c r="F37" i="2"/>
  <c r="D37" i="2"/>
  <c r="F36" i="2"/>
  <c r="D36" i="2"/>
  <c r="F35" i="2"/>
  <c r="D35" i="2"/>
  <c r="G34" i="2"/>
  <c r="G33" i="2"/>
  <c r="F33" i="2" s="1"/>
  <c r="G32" i="2"/>
  <c r="G31" i="2"/>
  <c r="F31" i="2" s="1"/>
  <c r="G30" i="2"/>
  <c r="F30" i="2" s="1"/>
  <c r="F29" i="2"/>
  <c r="D29" i="2"/>
  <c r="F28" i="2"/>
  <c r="D28" i="2"/>
  <c r="F27" i="2"/>
  <c r="D27" i="2"/>
  <c r="F25" i="2"/>
  <c r="D25" i="2"/>
  <c r="F24" i="2"/>
  <c r="D24" i="2"/>
  <c r="G23" i="2"/>
  <c r="F23" i="2" s="1"/>
  <c r="G22" i="2"/>
  <c r="F22" i="2" s="1"/>
  <c r="G21" i="2"/>
  <c r="F21" i="2" s="1"/>
  <c r="G20" i="2"/>
  <c r="F20" i="2" s="1"/>
  <c r="G19" i="2"/>
  <c r="F18" i="2"/>
  <c r="D18" i="2"/>
  <c r="F17" i="2"/>
  <c r="D17" i="2"/>
  <c r="F16" i="2"/>
  <c r="D16" i="2"/>
  <c r="F15" i="2"/>
  <c r="D15" i="2"/>
  <c r="F10" i="2"/>
  <c r="D10" i="2"/>
  <c r="F9" i="2"/>
  <c r="D9" i="2"/>
  <c r="F8" i="2"/>
  <c r="D8" i="2"/>
  <c r="F7" i="2"/>
  <c r="D7" i="2"/>
  <c r="F6" i="2"/>
  <c r="D6" i="2"/>
  <c r="F5" i="2"/>
  <c r="D5" i="2"/>
  <c r="F4" i="2"/>
  <c r="D4" i="2"/>
  <c r="F3" i="2"/>
  <c r="D3" i="2"/>
  <c r="F2" i="2"/>
  <c r="D2" i="2"/>
  <c r="F14" i="2"/>
  <c r="D14" i="2"/>
  <c r="F13" i="2"/>
  <c r="D13" i="2"/>
  <c r="F12" i="2"/>
  <c r="D12" i="2"/>
  <c r="F11" i="2"/>
  <c r="D11" i="2"/>
  <c r="D39" i="2" l="1"/>
  <c r="G42" i="2"/>
  <c r="D20" i="2"/>
  <c r="D38" i="2"/>
  <c r="D21" i="2"/>
  <c r="D41" i="2"/>
  <c r="D42" i="2"/>
  <c r="F42" i="2"/>
  <c r="D23" i="2"/>
  <c r="D31" i="2"/>
  <c r="D33" i="2"/>
  <c r="D40" i="2"/>
  <c r="D19" i="2"/>
  <c r="F19" i="2"/>
  <c r="D22" i="2"/>
  <c r="D30" i="2"/>
</calcChain>
</file>

<file path=xl/sharedStrings.xml><?xml version="1.0" encoding="utf-8"?>
<sst xmlns="http://schemas.openxmlformats.org/spreadsheetml/2006/main" count="174" uniqueCount="96">
  <si>
    <t>table_name</t>
  </si>
  <si>
    <t>var_name</t>
  </si>
  <si>
    <t>percent_values_missreported</t>
  </si>
  <si>
    <t>percent_values_unreported</t>
  </si>
  <si>
    <t>total_observations</t>
  </si>
  <si>
    <t>Ratings</t>
  </si>
  <si>
    <t>assessment_area</t>
  </si>
  <si>
    <t>msa</t>
  </si>
  <si>
    <t>state_code</t>
  </si>
  <si>
    <t>county_code</t>
  </si>
  <si>
    <t>lending_test</t>
  </si>
  <si>
    <t>cd_test</t>
  </si>
  <si>
    <t>invest_test</t>
  </si>
  <si>
    <t>overall_test</t>
  </si>
  <si>
    <t>Eval Periods</t>
  </si>
  <si>
    <t>eval_begin</t>
  </si>
  <si>
    <t>eval_end</t>
  </si>
  <si>
    <t>Residential Mortgage</t>
  </si>
  <si>
    <t>prm_in_1</t>
  </si>
  <si>
    <t>prm_bL_1</t>
  </si>
  <si>
    <t>prm_bL_1_pct</t>
  </si>
  <si>
    <t>prm_tL_1</t>
  </si>
  <si>
    <t>prm_tL_1_pct</t>
  </si>
  <si>
    <t>prm_out_1</t>
  </si>
  <si>
    <t>prm_1</t>
  </si>
  <si>
    <t>timeframe</t>
  </si>
  <si>
    <t>Small Business</t>
  </si>
  <si>
    <t>psb_in_1</t>
  </si>
  <si>
    <t>psb_bL_1</t>
  </si>
  <si>
    <t>psb_bL_1_pct</t>
  </si>
  <si>
    <t>psb_tL_1</t>
  </si>
  <si>
    <t>psb_tL_1_pct</t>
  </si>
  <si>
    <t>psb_out_1</t>
  </si>
  <si>
    <t>psb_1</t>
  </si>
  <si>
    <t>Small Farm</t>
  </si>
  <si>
    <t>psf_in_1</t>
  </si>
  <si>
    <t>psf_bL_1</t>
  </si>
  <si>
    <t>psf_bL_1_pct</t>
  </si>
  <si>
    <t>psf_tL_1</t>
  </si>
  <si>
    <t>psf_tL_1_pct</t>
  </si>
  <si>
    <t>psf_out_1</t>
  </si>
  <si>
    <t>psf_1</t>
  </si>
  <si>
    <t>cd_invest_amount</t>
  </si>
  <si>
    <t>cd_loan_amount</t>
  </si>
  <si>
    <t>cd_loan_count</t>
  </si>
  <si>
    <t>Assessment Areas</t>
  </si>
  <si>
    <t>partial_county</t>
  </si>
  <si>
    <t>Missreported</t>
  </si>
  <si>
    <t>Missreported (%)</t>
  </si>
  <si>
    <t>Unreported</t>
  </si>
  <si>
    <t>Unreported (%)</t>
  </si>
  <si>
    <t>Total Observations</t>
  </si>
  <si>
    <t>inside_outside</t>
  </si>
  <si>
    <t>Count Inside AA</t>
  </si>
  <si>
    <t>Amount Inside</t>
  </si>
  <si>
    <t>Count Outside AA</t>
  </si>
  <si>
    <t>Amount Outside</t>
  </si>
  <si>
    <t>Statistical Sample</t>
  </si>
  <si>
    <t>Mortgage Eval Period Start</t>
  </si>
  <si>
    <t>Mortgage Eval Period End</t>
  </si>
  <si>
    <t>SB Eval Period Start</t>
  </si>
  <si>
    <t>SB Eval Period End</t>
  </si>
  <si>
    <t>CD Eval Period Start</t>
  </si>
  <si>
    <t>CD Eval Period End</t>
  </si>
  <si>
    <t>CL Eval Period Start</t>
  </si>
  <si>
    <t>CL Eval Period End</t>
  </si>
  <si>
    <t>ratings</t>
  </si>
  <si>
    <t>Over All</t>
  </si>
  <si>
    <t>Lending Test Rating</t>
  </si>
  <si>
    <t>CD Test Rating</t>
  </si>
  <si>
    <t>Investment Test Rating</t>
  </si>
  <si>
    <t>residential_mortgage</t>
  </si>
  <si>
    <t>Total Count ML Sample</t>
  </si>
  <si>
    <t>Tract Count</t>
  </si>
  <si>
    <t>Tract Count Pct</t>
  </si>
  <si>
    <t>Borrower Count</t>
  </si>
  <si>
    <t>Borrower Count Pct</t>
  </si>
  <si>
    <t>small_business</t>
  </si>
  <si>
    <t>Total Count SB Sample</t>
  </si>
  <si>
    <t>Count SB</t>
  </si>
  <si>
    <t>Pct SB</t>
  </si>
  <si>
    <t>small_farm</t>
  </si>
  <si>
    <t>Total Count Sf Sample</t>
  </si>
  <si>
    <t>Count Sf</t>
  </si>
  <si>
    <t>Pct Sf</t>
  </si>
  <si>
    <t>Total Count CL Sample</t>
  </si>
  <si>
    <t>community_development</t>
  </si>
  <si>
    <t>CD Loan Count</t>
  </si>
  <si>
    <t>CD Loan Amount</t>
  </si>
  <si>
    <t>CD Investment Amount</t>
  </si>
  <si>
    <t>State Code</t>
  </si>
  <si>
    <t>County Code</t>
  </si>
  <si>
    <t>MSA Code</t>
  </si>
  <si>
    <t>Partial County</t>
  </si>
  <si>
    <t>eval_period</t>
  </si>
  <si>
    <t>consumer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</si>
</sst>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4" fontId="2" fillId="0" borderId="0" xfId="1" applyNumberFormat="1" applyFont="1" applyFill="1" applyBorder="1"/>
    <xf numFmtId="164" fontId="0" fillId="0" borderId="0" xfId="1" applyNumberFormat="1" applyFont="1" applyBorder="1"/>
    <xf numFmtId="0" fontId="3" fillId="0" borderId="0" xfId="0" applyFont="1"/>
    <xf numFmtId="0" fontId="0" fillId="0" borderId="1" xfId="0" applyBorder="1"/>
    <xf numFmtId="164" fontId="0" fillId="0" borderId="1" xfId="1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git\cra_data_tables\pe_data_table\qc_exercise\data\reviewer_spreadsheets\qc_final\qc_spreadsheet_final_combin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al_periods"/>
      <sheetName val="inside_outside"/>
      <sheetName val="ratings"/>
      <sheetName val="hmda"/>
      <sheetName val="small_business"/>
      <sheetName val="small_farm"/>
      <sheetName val="consumer"/>
      <sheetName val="com_dev"/>
      <sheetName val="assessment_areas"/>
      <sheetName val="lpo"/>
      <sheetName val="Sheet1"/>
      <sheetName val="qc_spreadsheet_final_combin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1:E42" totalsRowShown="0">
  <autoFilter ref="A1:E42" xr:uid="{00000000-0009-0000-0100-000003000000}"/>
  <tableColumns count="5">
    <tableColumn id="1" xr3:uid="{00000000-0010-0000-0000-000001000000}" name="table_name"/>
    <tableColumn id="2" xr3:uid="{00000000-0010-0000-0000-000002000000}" name="var_name"/>
    <tableColumn id="3" xr3:uid="{00000000-0010-0000-0000-000003000000}" name="percent_values_missreported"/>
    <tableColumn id="4" xr3:uid="{00000000-0010-0000-0000-000004000000}" name="percent_values_unreported"/>
    <tableColumn id="5" xr3:uid="{00000000-0010-0000-0000-000005000000}" name="total_observation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A4326-0AA0-4CBE-8AB5-A3F095B12DD4}">
  <dimension ref="A1:G42"/>
  <sheetViews>
    <sheetView tabSelected="1" workbookViewId="0">
      <selection activeCell="A31" sqref="A31:A34"/>
    </sheetView>
  </sheetViews>
  <sheetFormatPr defaultRowHeight="14.4" x14ac:dyDescent="0.3"/>
  <cols>
    <col min="1" max="1" width="22.6640625" customWidth="1"/>
    <col min="2" max="3" width="26.44140625" customWidth="1"/>
    <col min="4" max="4" width="26.44140625" style="3" customWidth="1"/>
    <col min="5" max="5" width="26.44140625" customWidth="1"/>
    <col min="6" max="6" width="26.44140625" style="3" customWidth="1"/>
    <col min="7" max="7" width="16.88671875" customWidth="1"/>
  </cols>
  <sheetData>
    <row r="1" spans="1:7" x14ac:dyDescent="0.3">
      <c r="A1" s="1" t="s">
        <v>0</v>
      </c>
      <c r="B1" s="1" t="s">
        <v>1</v>
      </c>
      <c r="C1" s="1" t="s">
        <v>47</v>
      </c>
      <c r="D1" s="2" t="s">
        <v>48</v>
      </c>
      <c r="E1" s="1" t="s">
        <v>49</v>
      </c>
      <c r="F1" s="2" t="s">
        <v>50</v>
      </c>
      <c r="G1" s="1" t="s">
        <v>51</v>
      </c>
    </row>
    <row r="2" spans="1:7" x14ac:dyDescent="0.3">
      <c r="A2" t="s">
        <v>94</v>
      </c>
      <c r="B2" t="s">
        <v>57</v>
      </c>
      <c r="C2">
        <v>1</v>
      </c>
      <c r="D2" s="3">
        <f t="shared" ref="D2:D11" si="0">C2/G2</f>
        <v>0.02</v>
      </c>
      <c r="E2">
        <v>0</v>
      </c>
      <c r="F2" s="3">
        <f t="shared" ref="F2:F11" si="1">E2/G2</f>
        <v>0</v>
      </c>
      <c r="G2">
        <v>50</v>
      </c>
    </row>
    <row r="3" spans="1:7" x14ac:dyDescent="0.3">
      <c r="A3" t="s">
        <v>94</v>
      </c>
      <c r="B3" t="s">
        <v>58</v>
      </c>
      <c r="C3">
        <v>2</v>
      </c>
      <c r="D3" s="3">
        <f t="shared" si="0"/>
        <v>4.5454545454545456E-2</v>
      </c>
      <c r="E3">
        <v>0</v>
      </c>
      <c r="F3" s="3">
        <f t="shared" si="1"/>
        <v>0</v>
      </c>
      <c r="G3">
        <v>44</v>
      </c>
    </row>
    <row r="4" spans="1:7" x14ac:dyDescent="0.3">
      <c r="A4" t="s">
        <v>94</v>
      </c>
      <c r="B4" t="s">
        <v>59</v>
      </c>
      <c r="C4">
        <v>1</v>
      </c>
      <c r="D4" s="3">
        <f t="shared" si="0"/>
        <v>2.2727272727272728E-2</v>
      </c>
      <c r="E4">
        <v>0</v>
      </c>
      <c r="F4" s="3">
        <f t="shared" si="1"/>
        <v>0</v>
      </c>
      <c r="G4">
        <v>44</v>
      </c>
    </row>
    <row r="5" spans="1:7" x14ac:dyDescent="0.3">
      <c r="A5" t="s">
        <v>94</v>
      </c>
      <c r="B5" t="s">
        <v>60</v>
      </c>
      <c r="C5">
        <v>1</v>
      </c>
      <c r="D5" s="3">
        <f t="shared" si="0"/>
        <v>2.1276595744680851E-2</v>
      </c>
      <c r="E5">
        <v>0</v>
      </c>
      <c r="F5" s="3">
        <f t="shared" si="1"/>
        <v>0</v>
      </c>
      <c r="G5">
        <v>47</v>
      </c>
    </row>
    <row r="6" spans="1:7" x14ac:dyDescent="0.3">
      <c r="A6" t="s">
        <v>94</v>
      </c>
      <c r="B6" t="s">
        <v>61</v>
      </c>
      <c r="C6">
        <v>1</v>
      </c>
      <c r="D6" s="3">
        <f t="shared" si="0"/>
        <v>2.1276595744680851E-2</v>
      </c>
      <c r="E6">
        <v>0</v>
      </c>
      <c r="F6" s="3">
        <f t="shared" si="1"/>
        <v>0</v>
      </c>
      <c r="G6">
        <v>47</v>
      </c>
    </row>
    <row r="7" spans="1:7" x14ac:dyDescent="0.3">
      <c r="A7" t="s">
        <v>94</v>
      </c>
      <c r="B7" t="s">
        <v>62</v>
      </c>
      <c r="C7">
        <v>1</v>
      </c>
      <c r="D7" s="3">
        <f t="shared" si="0"/>
        <v>4.7619047619047616E-2</v>
      </c>
      <c r="E7">
        <v>0</v>
      </c>
      <c r="F7" s="3">
        <f t="shared" si="1"/>
        <v>0</v>
      </c>
      <c r="G7">
        <v>21</v>
      </c>
    </row>
    <row r="8" spans="1:7" x14ac:dyDescent="0.3">
      <c r="A8" t="s">
        <v>94</v>
      </c>
      <c r="B8" t="s">
        <v>63</v>
      </c>
      <c r="C8">
        <v>3</v>
      </c>
      <c r="D8" s="3">
        <f t="shared" si="0"/>
        <v>0.14285714285714285</v>
      </c>
      <c r="E8">
        <v>0</v>
      </c>
      <c r="F8" s="3">
        <f t="shared" si="1"/>
        <v>0</v>
      </c>
      <c r="G8">
        <v>21</v>
      </c>
    </row>
    <row r="9" spans="1:7" x14ac:dyDescent="0.3">
      <c r="A9" t="s">
        <v>94</v>
      </c>
      <c r="B9" t="s">
        <v>64</v>
      </c>
      <c r="C9">
        <v>0</v>
      </c>
      <c r="D9" s="3">
        <f t="shared" si="0"/>
        <v>0</v>
      </c>
      <c r="E9">
        <v>0</v>
      </c>
      <c r="F9" s="3">
        <f t="shared" si="1"/>
        <v>0</v>
      </c>
      <c r="G9">
        <v>5</v>
      </c>
    </row>
    <row r="10" spans="1:7" x14ac:dyDescent="0.3">
      <c r="A10" t="s">
        <v>94</v>
      </c>
      <c r="B10" t="s">
        <v>65</v>
      </c>
      <c r="C10">
        <v>0</v>
      </c>
      <c r="D10" s="3">
        <f t="shared" si="0"/>
        <v>0</v>
      </c>
      <c r="E10">
        <v>0</v>
      </c>
      <c r="F10" s="3">
        <f t="shared" si="1"/>
        <v>0</v>
      </c>
      <c r="G10">
        <v>5</v>
      </c>
    </row>
    <row r="11" spans="1:7" x14ac:dyDescent="0.3">
      <c r="A11" t="s">
        <v>52</v>
      </c>
      <c r="B11" t="s">
        <v>53</v>
      </c>
      <c r="C11">
        <v>3</v>
      </c>
      <c r="D11" s="3">
        <f t="shared" si="0"/>
        <v>2.8846153846153848E-2</v>
      </c>
      <c r="E11">
        <v>0</v>
      </c>
      <c r="F11" s="3">
        <f t="shared" si="1"/>
        <v>0</v>
      </c>
      <c r="G11">
        <v>104</v>
      </c>
    </row>
    <row r="12" spans="1:7" x14ac:dyDescent="0.3">
      <c r="A12" t="s">
        <v>52</v>
      </c>
      <c r="B12" t="s">
        <v>54</v>
      </c>
      <c r="C12">
        <v>3</v>
      </c>
      <c r="D12" s="3">
        <f t="shared" ref="D12:D41" si="2">C12/G12</f>
        <v>2.8846153846153848E-2</v>
      </c>
      <c r="E12">
        <v>0</v>
      </c>
      <c r="F12" s="3">
        <f t="shared" ref="F12:F41" si="3">E12/G12</f>
        <v>0</v>
      </c>
      <c r="G12">
        <v>104</v>
      </c>
    </row>
    <row r="13" spans="1:7" x14ac:dyDescent="0.3">
      <c r="A13" t="s">
        <v>52</v>
      </c>
      <c r="B13" t="s">
        <v>55</v>
      </c>
      <c r="C13">
        <v>3</v>
      </c>
      <c r="D13" s="3">
        <f t="shared" si="2"/>
        <v>2.8846153846153848E-2</v>
      </c>
      <c r="E13">
        <v>0</v>
      </c>
      <c r="F13" s="3">
        <f t="shared" si="3"/>
        <v>0</v>
      </c>
      <c r="G13">
        <v>104</v>
      </c>
    </row>
    <row r="14" spans="1:7" x14ac:dyDescent="0.3">
      <c r="A14" t="s">
        <v>52</v>
      </c>
      <c r="B14" t="s">
        <v>56</v>
      </c>
      <c r="C14">
        <v>3</v>
      </c>
      <c r="D14" s="3">
        <f t="shared" si="2"/>
        <v>2.8846153846153848E-2</v>
      </c>
      <c r="E14">
        <v>0</v>
      </c>
      <c r="F14" s="3">
        <f t="shared" si="3"/>
        <v>0</v>
      </c>
      <c r="G14">
        <v>104</v>
      </c>
    </row>
    <row r="15" spans="1:7" x14ac:dyDescent="0.3">
      <c r="A15" t="s">
        <v>66</v>
      </c>
      <c r="B15" t="s">
        <v>67</v>
      </c>
      <c r="C15">
        <v>3</v>
      </c>
      <c r="D15" s="3">
        <f t="shared" si="2"/>
        <v>4.2253521126760563E-2</v>
      </c>
      <c r="E15">
        <v>0</v>
      </c>
      <c r="F15" s="3">
        <f t="shared" si="3"/>
        <v>0</v>
      </c>
      <c r="G15">
        <v>71</v>
      </c>
    </row>
    <row r="16" spans="1:7" x14ac:dyDescent="0.3">
      <c r="A16" t="s">
        <v>66</v>
      </c>
      <c r="B16" t="s">
        <v>68</v>
      </c>
      <c r="C16">
        <v>4</v>
      </c>
      <c r="D16" s="3">
        <f t="shared" si="2"/>
        <v>2.3529411764705882E-2</v>
      </c>
      <c r="E16">
        <v>0</v>
      </c>
      <c r="F16" s="3">
        <f t="shared" si="3"/>
        <v>0</v>
      </c>
      <c r="G16">
        <v>170</v>
      </c>
    </row>
    <row r="17" spans="1:7" x14ac:dyDescent="0.3">
      <c r="A17" t="s">
        <v>66</v>
      </c>
      <c r="B17" t="s">
        <v>69</v>
      </c>
      <c r="C17">
        <v>2</v>
      </c>
      <c r="D17" s="3">
        <f t="shared" si="2"/>
        <v>3.2258064516129031E-2</v>
      </c>
      <c r="E17">
        <v>0</v>
      </c>
      <c r="F17" s="3">
        <f t="shared" si="3"/>
        <v>0</v>
      </c>
      <c r="G17">
        <v>62</v>
      </c>
    </row>
    <row r="18" spans="1:7" x14ac:dyDescent="0.3">
      <c r="A18" t="s">
        <v>66</v>
      </c>
      <c r="B18" t="s">
        <v>70</v>
      </c>
      <c r="C18">
        <v>4</v>
      </c>
      <c r="D18" s="3">
        <f t="shared" si="2"/>
        <v>8.6956521739130432E-2</v>
      </c>
      <c r="E18">
        <v>0</v>
      </c>
      <c r="F18" s="3">
        <f t="shared" si="3"/>
        <v>0</v>
      </c>
      <c r="G18">
        <v>46</v>
      </c>
    </row>
    <row r="19" spans="1:7" x14ac:dyDescent="0.3">
      <c r="A19" t="s">
        <v>71</v>
      </c>
      <c r="B19" s="4" t="s">
        <v>72</v>
      </c>
      <c r="C19">
        <v>0</v>
      </c>
      <c r="D19" s="3">
        <f t="shared" si="2"/>
        <v>0</v>
      </c>
      <c r="E19">
        <v>0</v>
      </c>
      <c r="F19" s="3">
        <f t="shared" si="3"/>
        <v>0</v>
      </c>
      <c r="G19">
        <f>COUNTA([1]!Table6[Total Count ML Sample])</f>
        <v>60</v>
      </c>
    </row>
    <row r="20" spans="1:7" x14ac:dyDescent="0.3">
      <c r="A20" t="s">
        <v>71</v>
      </c>
      <c r="B20" s="4" t="s">
        <v>73</v>
      </c>
      <c r="C20">
        <v>0</v>
      </c>
      <c r="D20" s="3">
        <f t="shared" si="2"/>
        <v>0</v>
      </c>
      <c r="E20">
        <v>0</v>
      </c>
      <c r="F20" s="3">
        <f t="shared" si="3"/>
        <v>0</v>
      </c>
      <c r="G20">
        <f>COUNTA([1]!Table6[Tract Count])</f>
        <v>50</v>
      </c>
    </row>
    <row r="21" spans="1:7" x14ac:dyDescent="0.3">
      <c r="A21" t="s">
        <v>71</v>
      </c>
      <c r="B21" s="4" t="s">
        <v>74</v>
      </c>
      <c r="C21">
        <v>0</v>
      </c>
      <c r="D21" s="3">
        <f t="shared" si="2"/>
        <v>0</v>
      </c>
      <c r="E21">
        <v>0</v>
      </c>
      <c r="F21" s="3">
        <f t="shared" si="3"/>
        <v>0</v>
      </c>
      <c r="G21">
        <f>COUNTA([1]!Table6[Tract Count Pct])</f>
        <v>5</v>
      </c>
    </row>
    <row r="22" spans="1:7" x14ac:dyDescent="0.3">
      <c r="A22" t="s">
        <v>71</v>
      </c>
      <c r="B22" s="4" t="s">
        <v>75</v>
      </c>
      <c r="C22">
        <v>0</v>
      </c>
      <c r="D22" s="3">
        <f t="shared" si="2"/>
        <v>0</v>
      </c>
      <c r="E22">
        <v>0</v>
      </c>
      <c r="F22" s="3">
        <f t="shared" si="3"/>
        <v>0</v>
      </c>
      <c r="G22">
        <f>COUNTA([1]!Table6[Borrower Count])</f>
        <v>55</v>
      </c>
    </row>
    <row r="23" spans="1:7" x14ac:dyDescent="0.3">
      <c r="A23" t="s">
        <v>71</v>
      </c>
      <c r="B23" s="4" t="s">
        <v>76</v>
      </c>
      <c r="C23">
        <v>0</v>
      </c>
      <c r="D23" s="3">
        <f t="shared" si="2"/>
        <v>0</v>
      </c>
      <c r="E23">
        <v>0</v>
      </c>
      <c r="F23" s="3">
        <f t="shared" si="3"/>
        <v>0</v>
      </c>
      <c r="G23">
        <f>COUNTA([1]!Table6[Borrower Count Pct])</f>
        <v>5</v>
      </c>
    </row>
    <row r="24" spans="1:7" x14ac:dyDescent="0.3">
      <c r="A24" t="s">
        <v>77</v>
      </c>
      <c r="B24" s="4" t="s">
        <v>78</v>
      </c>
      <c r="C24">
        <v>0</v>
      </c>
      <c r="D24" s="3">
        <f t="shared" si="2"/>
        <v>0</v>
      </c>
      <c r="E24">
        <v>0</v>
      </c>
      <c r="F24" s="3">
        <f t="shared" si="3"/>
        <v>0</v>
      </c>
      <c r="G24">
        <v>408</v>
      </c>
    </row>
    <row r="25" spans="1:7" x14ac:dyDescent="0.3">
      <c r="A25" t="s">
        <v>77</v>
      </c>
      <c r="B25" s="4" t="s">
        <v>79</v>
      </c>
      <c r="C25">
        <v>0</v>
      </c>
      <c r="D25" s="3">
        <f t="shared" si="2"/>
        <v>0</v>
      </c>
      <c r="E25">
        <v>0</v>
      </c>
      <c r="F25" s="3">
        <f t="shared" si="3"/>
        <v>0</v>
      </c>
      <c r="G25">
        <v>373</v>
      </c>
    </row>
    <row r="26" spans="1:7" x14ac:dyDescent="0.3">
      <c r="A26" t="s">
        <v>77</v>
      </c>
      <c r="B26" s="4" t="s">
        <v>80</v>
      </c>
      <c r="C26">
        <v>0</v>
      </c>
      <c r="E26">
        <v>0</v>
      </c>
      <c r="G26">
        <v>0</v>
      </c>
    </row>
    <row r="27" spans="1:7" x14ac:dyDescent="0.3">
      <c r="A27" t="s">
        <v>81</v>
      </c>
      <c r="B27" s="4" t="s">
        <v>82</v>
      </c>
      <c r="C27">
        <v>0</v>
      </c>
      <c r="D27" s="3">
        <f t="shared" si="2"/>
        <v>0</v>
      </c>
      <c r="E27">
        <v>0</v>
      </c>
      <c r="F27" s="3">
        <f t="shared" si="3"/>
        <v>0</v>
      </c>
      <c r="G27">
        <v>200</v>
      </c>
    </row>
    <row r="28" spans="1:7" x14ac:dyDescent="0.3">
      <c r="A28" t="s">
        <v>81</v>
      </c>
      <c r="B28" s="4" t="s">
        <v>83</v>
      </c>
      <c r="C28">
        <v>4</v>
      </c>
      <c r="D28" s="3">
        <f t="shared" si="2"/>
        <v>2.4691358024691357E-2</v>
      </c>
      <c r="E28">
        <v>0</v>
      </c>
      <c r="F28" s="3">
        <f t="shared" si="3"/>
        <v>0</v>
      </c>
      <c r="G28">
        <v>162</v>
      </c>
    </row>
    <row r="29" spans="1:7" x14ac:dyDescent="0.3">
      <c r="A29" t="s">
        <v>81</v>
      </c>
      <c r="B29" s="4" t="s">
        <v>84</v>
      </c>
      <c r="C29">
        <v>0</v>
      </c>
      <c r="D29" s="3">
        <f t="shared" si="2"/>
        <v>0</v>
      </c>
      <c r="E29">
        <v>0</v>
      </c>
      <c r="F29" s="3">
        <f t="shared" si="3"/>
        <v>0</v>
      </c>
      <c r="G29">
        <v>8</v>
      </c>
    </row>
    <row r="30" spans="1:7" x14ac:dyDescent="0.3">
      <c r="A30" t="s">
        <v>95</v>
      </c>
      <c r="B30" s="4" t="s">
        <v>85</v>
      </c>
      <c r="C30">
        <v>0</v>
      </c>
      <c r="D30" s="3">
        <f t="shared" si="2"/>
        <v>0</v>
      </c>
      <c r="E30">
        <v>0</v>
      </c>
      <c r="F30" s="3">
        <f t="shared" si="3"/>
        <v>0</v>
      </c>
      <c r="G30">
        <f>COUNTA([1]!Table9[Total Count CL Sample])</f>
        <v>30</v>
      </c>
    </row>
    <row r="31" spans="1:7" x14ac:dyDescent="0.3">
      <c r="A31" t="s">
        <v>95</v>
      </c>
      <c r="B31" s="4" t="s">
        <v>73</v>
      </c>
      <c r="C31">
        <v>2</v>
      </c>
      <c r="D31" s="3">
        <f t="shared" si="2"/>
        <v>0.08</v>
      </c>
      <c r="E31">
        <v>0</v>
      </c>
      <c r="F31" s="3">
        <f t="shared" si="3"/>
        <v>0</v>
      </c>
      <c r="G31">
        <f>COUNTA([1]!Table9[Tract Count])</f>
        <v>25</v>
      </c>
    </row>
    <row r="32" spans="1:7" x14ac:dyDescent="0.3">
      <c r="A32" t="s">
        <v>95</v>
      </c>
      <c r="B32" s="4" t="s">
        <v>74</v>
      </c>
      <c r="C32">
        <v>0</v>
      </c>
      <c r="E32">
        <v>0</v>
      </c>
      <c r="G32">
        <f>COUNTA([1]!Table9[Tract Count Pct])</f>
        <v>0</v>
      </c>
    </row>
    <row r="33" spans="1:7" x14ac:dyDescent="0.3">
      <c r="A33" t="s">
        <v>95</v>
      </c>
      <c r="B33" s="4" t="s">
        <v>75</v>
      </c>
      <c r="C33">
        <v>3</v>
      </c>
      <c r="D33" s="3">
        <f t="shared" si="2"/>
        <v>0.1</v>
      </c>
      <c r="E33">
        <v>0</v>
      </c>
      <c r="F33" s="3">
        <f t="shared" si="3"/>
        <v>0</v>
      </c>
      <c r="G33">
        <f>COUNTA([1]!Table9[Borrower Count])</f>
        <v>30</v>
      </c>
    </row>
    <row r="34" spans="1:7" x14ac:dyDescent="0.3">
      <c r="A34" t="s">
        <v>95</v>
      </c>
      <c r="B34" s="4" t="s">
        <v>76</v>
      </c>
      <c r="C34">
        <v>0</v>
      </c>
      <c r="E34">
        <v>0</v>
      </c>
      <c r="G34">
        <f>COUNTA([1]!Table9[Borrower Count Pct])</f>
        <v>0</v>
      </c>
    </row>
    <row r="35" spans="1:7" x14ac:dyDescent="0.3">
      <c r="A35" t="s">
        <v>86</v>
      </c>
      <c r="B35" t="s">
        <v>87</v>
      </c>
      <c r="C35">
        <v>0</v>
      </c>
      <c r="D35" s="3">
        <f t="shared" si="2"/>
        <v>0</v>
      </c>
      <c r="E35">
        <v>1</v>
      </c>
      <c r="F35" s="3">
        <f t="shared" si="3"/>
        <v>8.8495575221238937E-3</v>
      </c>
      <c r="G35">
        <v>113</v>
      </c>
    </row>
    <row r="36" spans="1:7" x14ac:dyDescent="0.3">
      <c r="A36" t="s">
        <v>86</v>
      </c>
      <c r="B36" t="s">
        <v>88</v>
      </c>
      <c r="C36">
        <v>1</v>
      </c>
      <c r="D36" s="3">
        <f t="shared" si="2"/>
        <v>8.8495575221238937E-3</v>
      </c>
      <c r="E36">
        <v>1</v>
      </c>
      <c r="F36" s="3">
        <f t="shared" si="3"/>
        <v>8.8495575221238937E-3</v>
      </c>
      <c r="G36">
        <v>113</v>
      </c>
    </row>
    <row r="37" spans="1:7" x14ac:dyDescent="0.3">
      <c r="A37" t="s">
        <v>86</v>
      </c>
      <c r="B37" t="s">
        <v>89</v>
      </c>
      <c r="C37">
        <v>1</v>
      </c>
      <c r="D37" s="3">
        <f t="shared" si="2"/>
        <v>9.0909090909090905E-3</v>
      </c>
      <c r="E37">
        <v>1</v>
      </c>
      <c r="F37" s="3">
        <f t="shared" si="3"/>
        <v>9.0909090909090905E-3</v>
      </c>
      <c r="G37">
        <v>110</v>
      </c>
    </row>
    <row r="38" spans="1:7" x14ac:dyDescent="0.3">
      <c r="A38" t="s">
        <v>6</v>
      </c>
      <c r="B38" s="4" t="s">
        <v>90</v>
      </c>
      <c r="C38">
        <v>1</v>
      </c>
      <c r="D38" s="3">
        <f t="shared" si="2"/>
        <v>7.4074074074074077E-3</v>
      </c>
      <c r="E38">
        <v>0</v>
      </c>
      <c r="F38" s="3">
        <f t="shared" si="3"/>
        <v>0</v>
      </c>
      <c r="G38">
        <f>COUNTA([1]!Table11[State Code])</f>
        <v>135</v>
      </c>
    </row>
    <row r="39" spans="1:7" x14ac:dyDescent="0.3">
      <c r="A39" t="s">
        <v>6</v>
      </c>
      <c r="B39" s="4" t="s">
        <v>91</v>
      </c>
      <c r="C39">
        <v>4</v>
      </c>
      <c r="D39" s="3">
        <f t="shared" si="2"/>
        <v>2.9629629629629631E-2</v>
      </c>
      <c r="E39">
        <v>0</v>
      </c>
      <c r="F39" s="3">
        <f t="shared" si="3"/>
        <v>0</v>
      </c>
      <c r="G39">
        <f>COUNTA([1]!Table11[County Code])</f>
        <v>135</v>
      </c>
    </row>
    <row r="40" spans="1:7" x14ac:dyDescent="0.3">
      <c r="A40" t="s">
        <v>6</v>
      </c>
      <c r="B40" s="4" t="s">
        <v>92</v>
      </c>
      <c r="C40">
        <v>1</v>
      </c>
      <c r="D40" s="3">
        <f t="shared" si="2"/>
        <v>1.5873015873015872E-2</v>
      </c>
      <c r="E40">
        <v>0</v>
      </c>
      <c r="F40" s="3">
        <f t="shared" si="3"/>
        <v>0</v>
      </c>
      <c r="G40">
        <f>COUNTA([1]!Table11[MSA Code])</f>
        <v>63</v>
      </c>
    </row>
    <row r="41" spans="1:7" x14ac:dyDescent="0.3">
      <c r="A41" t="s">
        <v>6</v>
      </c>
      <c r="B41" s="4" t="s">
        <v>93</v>
      </c>
      <c r="C41">
        <v>1</v>
      </c>
      <c r="D41" s="3">
        <f t="shared" si="2"/>
        <v>7.4074074074074077E-3</v>
      </c>
      <c r="E41">
        <v>0</v>
      </c>
      <c r="F41" s="3">
        <f t="shared" si="3"/>
        <v>0</v>
      </c>
      <c r="G41">
        <f>COUNTA([1]!Table11[Partial County])</f>
        <v>135</v>
      </c>
    </row>
    <row r="42" spans="1:7" x14ac:dyDescent="0.3">
      <c r="C42" s="5">
        <f>SUM(C11:C41)</f>
        <v>43</v>
      </c>
      <c r="D42" s="6">
        <f>C42/G42</f>
        <v>1.4429530201342283E-2</v>
      </c>
      <c r="E42" s="5">
        <f>SUM(E11:E41)</f>
        <v>3</v>
      </c>
      <c r="F42" s="6">
        <f>E42/G42</f>
        <v>1.0067114093959733E-3</v>
      </c>
      <c r="G42" s="5">
        <f>SUM(G11:G41)</f>
        <v>2980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2"/>
  <sheetViews>
    <sheetView workbookViewId="0">
      <selection activeCell="H18" sqref="H18"/>
    </sheetView>
  </sheetViews>
  <sheetFormatPr defaultRowHeight="14.4" x14ac:dyDescent="0.3"/>
  <cols>
    <col min="1" max="1" width="20.88671875" customWidth="1"/>
    <col min="2" max="2" width="24.77734375" customWidth="1"/>
    <col min="4" max="4" width="20.88671875" customWidth="1"/>
    <col min="5" max="5" width="16.21875" customWidth="1"/>
  </cols>
  <sheetData>
    <row r="1" spans="1: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3">
      <c r="A2" t="s">
        <v>5</v>
      </c>
      <c r="B2" t="s">
        <v>6</v>
      </c>
      <c r="C2">
        <v>2.59</v>
      </c>
      <c r="D2">
        <v>2.59</v>
      </c>
      <c r="E2">
        <v>541</v>
      </c>
    </row>
    <row r="3" spans="1:5" x14ac:dyDescent="0.3">
      <c r="A3" t="s">
        <v>5</v>
      </c>
      <c r="B3" t="s">
        <v>7</v>
      </c>
      <c r="C3">
        <v>0.37</v>
      </c>
      <c r="D3">
        <v>2.4</v>
      </c>
      <c r="E3">
        <v>541</v>
      </c>
    </row>
    <row r="4" spans="1:5" x14ac:dyDescent="0.3">
      <c r="A4" t="s">
        <v>5</v>
      </c>
      <c r="B4" t="s">
        <v>8</v>
      </c>
      <c r="C4">
        <v>0</v>
      </c>
      <c r="D4">
        <v>2.96</v>
      </c>
      <c r="E4">
        <v>541</v>
      </c>
    </row>
    <row r="5" spans="1:5" x14ac:dyDescent="0.3">
      <c r="A5" t="s">
        <v>5</v>
      </c>
      <c r="B5" t="s">
        <v>9</v>
      </c>
      <c r="C5">
        <v>0.18</v>
      </c>
      <c r="D5">
        <v>2.2200000000000002</v>
      </c>
      <c r="E5">
        <v>541</v>
      </c>
    </row>
    <row r="6" spans="1:5" x14ac:dyDescent="0.3">
      <c r="A6" t="s">
        <v>5</v>
      </c>
      <c r="B6" t="s">
        <v>10</v>
      </c>
      <c r="C6">
        <v>0.74</v>
      </c>
      <c r="D6">
        <v>3.88</v>
      </c>
      <c r="E6">
        <v>541</v>
      </c>
    </row>
    <row r="7" spans="1:5" x14ac:dyDescent="0.3">
      <c r="A7" t="s">
        <v>5</v>
      </c>
      <c r="B7" t="s">
        <v>11</v>
      </c>
      <c r="C7">
        <v>0.74</v>
      </c>
      <c r="D7">
        <v>1.1100000000000001</v>
      </c>
      <c r="E7">
        <v>541</v>
      </c>
    </row>
    <row r="8" spans="1:5" x14ac:dyDescent="0.3">
      <c r="A8" t="s">
        <v>5</v>
      </c>
      <c r="B8" t="s">
        <v>12</v>
      </c>
      <c r="C8">
        <v>1.1100000000000001</v>
      </c>
      <c r="D8">
        <v>2.59</v>
      </c>
      <c r="E8">
        <v>541</v>
      </c>
    </row>
    <row r="9" spans="1:5" x14ac:dyDescent="0.3">
      <c r="A9" t="s">
        <v>5</v>
      </c>
      <c r="B9" t="s">
        <v>13</v>
      </c>
      <c r="C9">
        <v>0.92</v>
      </c>
      <c r="D9">
        <v>0.92</v>
      </c>
      <c r="E9">
        <v>541</v>
      </c>
    </row>
    <row r="10" spans="1:5" x14ac:dyDescent="0.3">
      <c r="A10" t="s">
        <v>14</v>
      </c>
      <c r="B10" t="s">
        <v>15</v>
      </c>
      <c r="C10">
        <v>1.28</v>
      </c>
      <c r="D10">
        <v>4.75</v>
      </c>
      <c r="E10">
        <v>547</v>
      </c>
    </row>
    <row r="11" spans="1:5" x14ac:dyDescent="0.3">
      <c r="A11" t="s">
        <v>14</v>
      </c>
      <c r="B11" t="s">
        <v>16</v>
      </c>
      <c r="C11">
        <v>0.18</v>
      </c>
      <c r="D11">
        <v>4.9400000000000004</v>
      </c>
      <c r="E11">
        <v>547</v>
      </c>
    </row>
    <row r="12" spans="1:5" x14ac:dyDescent="0.3">
      <c r="A12" t="s">
        <v>17</v>
      </c>
      <c r="B12" t="s">
        <v>18</v>
      </c>
      <c r="C12">
        <v>2.7</v>
      </c>
      <c r="D12">
        <v>2.7</v>
      </c>
      <c r="E12">
        <v>37</v>
      </c>
    </row>
    <row r="13" spans="1:5" x14ac:dyDescent="0.3">
      <c r="A13" t="s">
        <v>17</v>
      </c>
      <c r="B13" t="s">
        <v>19</v>
      </c>
      <c r="C13">
        <v>0</v>
      </c>
      <c r="D13">
        <v>2.7</v>
      </c>
      <c r="E13">
        <v>37</v>
      </c>
    </row>
    <row r="14" spans="1:5" x14ac:dyDescent="0.3">
      <c r="A14" t="s">
        <v>17</v>
      </c>
      <c r="B14" t="s">
        <v>20</v>
      </c>
      <c r="C14">
        <v>5.41</v>
      </c>
      <c r="D14">
        <v>0</v>
      </c>
      <c r="E14">
        <v>37</v>
      </c>
    </row>
    <row r="15" spans="1:5" x14ac:dyDescent="0.3">
      <c r="A15" t="s">
        <v>17</v>
      </c>
      <c r="B15" t="s">
        <v>21</v>
      </c>
      <c r="C15">
        <v>0</v>
      </c>
      <c r="D15">
        <v>2.7</v>
      </c>
      <c r="E15">
        <v>37</v>
      </c>
    </row>
    <row r="16" spans="1:5" x14ac:dyDescent="0.3">
      <c r="A16" t="s">
        <v>17</v>
      </c>
      <c r="B16" t="s">
        <v>22</v>
      </c>
      <c r="C16">
        <v>5.41</v>
      </c>
      <c r="D16">
        <v>0</v>
      </c>
      <c r="E16">
        <v>37</v>
      </c>
    </row>
    <row r="17" spans="1:5" x14ac:dyDescent="0.3">
      <c r="A17" t="s">
        <v>17</v>
      </c>
      <c r="B17" t="s">
        <v>23</v>
      </c>
      <c r="C17">
        <v>2.7</v>
      </c>
      <c r="D17">
        <v>2.7</v>
      </c>
      <c r="E17">
        <v>37</v>
      </c>
    </row>
    <row r="18" spans="1:5" x14ac:dyDescent="0.3">
      <c r="A18" t="s">
        <v>17</v>
      </c>
      <c r="B18" t="s">
        <v>24</v>
      </c>
      <c r="C18">
        <v>0</v>
      </c>
      <c r="D18">
        <v>2.7</v>
      </c>
      <c r="E18">
        <v>37</v>
      </c>
    </row>
    <row r="19" spans="1:5" x14ac:dyDescent="0.3">
      <c r="A19" t="s">
        <v>17</v>
      </c>
      <c r="B19" t="s">
        <v>25</v>
      </c>
      <c r="C19">
        <v>0</v>
      </c>
      <c r="D19">
        <v>0</v>
      </c>
      <c r="E19">
        <v>37</v>
      </c>
    </row>
    <row r="20" spans="1:5" x14ac:dyDescent="0.3">
      <c r="A20" t="s">
        <v>26</v>
      </c>
      <c r="B20" t="s">
        <v>27</v>
      </c>
      <c r="C20">
        <v>1.01</v>
      </c>
      <c r="D20">
        <v>1.01</v>
      </c>
      <c r="E20">
        <v>297</v>
      </c>
    </row>
    <row r="21" spans="1:5" x14ac:dyDescent="0.3">
      <c r="A21" t="s">
        <v>26</v>
      </c>
      <c r="B21" t="s">
        <v>28</v>
      </c>
      <c r="C21">
        <v>1.01</v>
      </c>
      <c r="D21">
        <v>3.03</v>
      </c>
      <c r="E21">
        <v>297</v>
      </c>
    </row>
    <row r="22" spans="1:5" x14ac:dyDescent="0.3">
      <c r="A22" t="s">
        <v>26</v>
      </c>
      <c r="B22" t="s">
        <v>29</v>
      </c>
      <c r="C22">
        <v>2.02</v>
      </c>
      <c r="D22">
        <v>5.72</v>
      </c>
      <c r="E22">
        <v>297</v>
      </c>
    </row>
    <row r="23" spans="1:5" x14ac:dyDescent="0.3">
      <c r="A23" t="s">
        <v>26</v>
      </c>
      <c r="B23" t="s">
        <v>30</v>
      </c>
      <c r="C23">
        <v>0.34</v>
      </c>
      <c r="D23">
        <v>3.37</v>
      </c>
      <c r="E23">
        <v>297</v>
      </c>
    </row>
    <row r="24" spans="1:5" x14ac:dyDescent="0.3">
      <c r="A24" t="s">
        <v>26</v>
      </c>
      <c r="B24" t="s">
        <v>31</v>
      </c>
      <c r="C24">
        <v>1.35</v>
      </c>
      <c r="D24">
        <v>4.38</v>
      </c>
      <c r="E24">
        <v>297</v>
      </c>
    </row>
    <row r="25" spans="1:5" x14ac:dyDescent="0.3">
      <c r="A25" t="s">
        <v>26</v>
      </c>
      <c r="B25" t="s">
        <v>32</v>
      </c>
      <c r="C25">
        <v>1.35</v>
      </c>
      <c r="D25">
        <v>0.67</v>
      </c>
      <c r="E25">
        <v>297</v>
      </c>
    </row>
    <row r="26" spans="1:5" x14ac:dyDescent="0.3">
      <c r="A26" t="s">
        <v>26</v>
      </c>
      <c r="B26" t="s">
        <v>33</v>
      </c>
      <c r="C26">
        <v>2.36</v>
      </c>
      <c r="D26">
        <v>3.03</v>
      </c>
      <c r="E26">
        <v>297</v>
      </c>
    </row>
    <row r="27" spans="1:5" x14ac:dyDescent="0.3">
      <c r="A27" t="s">
        <v>26</v>
      </c>
      <c r="B27" t="s">
        <v>25</v>
      </c>
      <c r="C27">
        <v>1.35</v>
      </c>
      <c r="D27">
        <v>2.36</v>
      </c>
      <c r="E27">
        <v>297</v>
      </c>
    </row>
    <row r="28" spans="1:5" x14ac:dyDescent="0.3">
      <c r="A28" t="s">
        <v>34</v>
      </c>
      <c r="B28" t="s">
        <v>35</v>
      </c>
      <c r="C28">
        <v>1.18</v>
      </c>
      <c r="D28">
        <v>4.71</v>
      </c>
      <c r="E28">
        <v>85</v>
      </c>
    </row>
    <row r="29" spans="1:5" x14ac:dyDescent="0.3">
      <c r="A29" t="s">
        <v>34</v>
      </c>
      <c r="B29" t="s">
        <v>36</v>
      </c>
      <c r="C29">
        <v>2.35</v>
      </c>
      <c r="D29">
        <v>7.06</v>
      </c>
      <c r="E29">
        <v>85</v>
      </c>
    </row>
    <row r="30" spans="1:5" x14ac:dyDescent="0.3">
      <c r="A30" t="s">
        <v>34</v>
      </c>
      <c r="B30" t="s">
        <v>37</v>
      </c>
      <c r="C30">
        <v>0</v>
      </c>
      <c r="D30">
        <v>4.71</v>
      </c>
      <c r="E30">
        <v>85</v>
      </c>
    </row>
    <row r="31" spans="1:5" x14ac:dyDescent="0.3">
      <c r="A31" t="s">
        <v>34</v>
      </c>
      <c r="B31" t="s">
        <v>38</v>
      </c>
      <c r="C31">
        <v>0</v>
      </c>
      <c r="D31">
        <v>3.53</v>
      </c>
      <c r="E31">
        <v>85</v>
      </c>
    </row>
    <row r="32" spans="1:5" x14ac:dyDescent="0.3">
      <c r="A32" t="s">
        <v>34</v>
      </c>
      <c r="B32" t="s">
        <v>39</v>
      </c>
      <c r="C32">
        <v>1.18</v>
      </c>
      <c r="D32">
        <v>3.53</v>
      </c>
      <c r="E32">
        <v>85</v>
      </c>
    </row>
    <row r="33" spans="1:5" x14ac:dyDescent="0.3">
      <c r="A33" t="s">
        <v>34</v>
      </c>
      <c r="B33" t="s">
        <v>40</v>
      </c>
      <c r="C33">
        <v>0</v>
      </c>
      <c r="D33">
        <v>3.53</v>
      </c>
      <c r="E33">
        <v>85</v>
      </c>
    </row>
    <row r="34" spans="1:5" x14ac:dyDescent="0.3">
      <c r="A34" t="s">
        <v>34</v>
      </c>
      <c r="B34" t="s">
        <v>41</v>
      </c>
      <c r="C34">
        <v>2.35</v>
      </c>
      <c r="D34">
        <v>8.24</v>
      </c>
      <c r="E34">
        <v>85</v>
      </c>
    </row>
    <row r="35" spans="1:5" x14ac:dyDescent="0.3">
      <c r="A35" t="s">
        <v>34</v>
      </c>
      <c r="B35" t="s">
        <v>25</v>
      </c>
      <c r="C35">
        <v>1.18</v>
      </c>
      <c r="D35">
        <v>10.59</v>
      </c>
      <c r="E35">
        <v>85</v>
      </c>
    </row>
    <row r="36" spans="1:5" x14ac:dyDescent="0.3">
      <c r="A36" t="s">
        <v>34</v>
      </c>
      <c r="B36" t="s">
        <v>42</v>
      </c>
      <c r="C36">
        <v>5.38</v>
      </c>
      <c r="D36">
        <v>6.55</v>
      </c>
      <c r="E36">
        <v>595</v>
      </c>
    </row>
    <row r="37" spans="1:5" x14ac:dyDescent="0.3">
      <c r="A37" t="s">
        <v>34</v>
      </c>
      <c r="B37" t="s">
        <v>43</v>
      </c>
      <c r="C37">
        <v>3.87</v>
      </c>
      <c r="D37">
        <v>6.39</v>
      </c>
      <c r="E37">
        <v>595</v>
      </c>
    </row>
    <row r="38" spans="1:5" x14ac:dyDescent="0.3">
      <c r="A38" t="s">
        <v>34</v>
      </c>
      <c r="B38" t="s">
        <v>44</v>
      </c>
      <c r="C38">
        <v>2.02</v>
      </c>
      <c r="D38">
        <v>6.39</v>
      </c>
      <c r="E38">
        <v>595</v>
      </c>
    </row>
    <row r="39" spans="1:5" x14ac:dyDescent="0.3">
      <c r="A39" t="s">
        <v>45</v>
      </c>
      <c r="B39" t="s">
        <v>6</v>
      </c>
      <c r="C39">
        <v>3.7</v>
      </c>
      <c r="D39">
        <v>4.75</v>
      </c>
      <c r="E39">
        <v>568</v>
      </c>
    </row>
    <row r="40" spans="1:5" x14ac:dyDescent="0.3">
      <c r="A40" t="s">
        <v>45</v>
      </c>
      <c r="B40" t="s">
        <v>9</v>
      </c>
      <c r="C40">
        <v>0.18</v>
      </c>
      <c r="D40">
        <v>2.82</v>
      </c>
      <c r="E40">
        <v>568</v>
      </c>
    </row>
    <row r="41" spans="1:5" x14ac:dyDescent="0.3">
      <c r="A41" t="s">
        <v>45</v>
      </c>
      <c r="B41" t="s">
        <v>46</v>
      </c>
      <c r="C41">
        <v>0.7</v>
      </c>
      <c r="D41">
        <v>7.39</v>
      </c>
      <c r="E41">
        <v>568</v>
      </c>
    </row>
    <row r="42" spans="1:5" x14ac:dyDescent="0.3">
      <c r="A42" t="s">
        <v>45</v>
      </c>
      <c r="B42" t="s">
        <v>8</v>
      </c>
      <c r="C42">
        <v>0</v>
      </c>
      <c r="D42">
        <v>4.58</v>
      </c>
      <c r="E42">
        <v>568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pe_accuracy_check_npr</vt:lpstr>
      <vt:lpstr>pe_accuracy_check_anpr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pe_accuracy_check</dc:title>
  <dc:creator>M1JPW00</dc:creator>
  <cp:lastModifiedBy>Josh Winters</cp:lastModifiedBy>
  <dcterms:created xsi:type="dcterms:W3CDTF">2020-02-28T16:00:54Z</dcterms:created>
  <dcterms:modified xsi:type="dcterms:W3CDTF">2022-03-08T18:39:13Z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18e005c2-8e1c-4e9c-b662-bc6e8fe26559</vt:lpwstr>
  </property>
  <property fmtid="{D5CDD505-2E9C-101B-9397-08002B2CF9AE}" pid="3" name="MSIP_Label_850fa9a1-c966-490f-a950-727245081440_Enabled">
    <vt:lpwstr>true</vt:lpwstr>
  </property>
  <property fmtid="{D5CDD505-2E9C-101B-9397-08002B2CF9AE}" pid="4" name="MSIP_Label_850fa9a1-c966-490f-a950-727245081440_SetDate">
    <vt:lpwstr>2022-03-08T18:39:13Z</vt:lpwstr>
  </property>
  <property fmtid="{D5CDD505-2E9C-101B-9397-08002B2CF9AE}" pid="5" name="MSIP_Label_850fa9a1-c966-490f-a950-727245081440_Method">
    <vt:lpwstr>Privileged</vt:lpwstr>
  </property>
  <property fmtid="{D5CDD505-2E9C-101B-9397-08002B2CF9AE}" pid="6" name="MSIP_Label_850fa9a1-c966-490f-a950-727245081440_Name">
    <vt:lpwstr>PUBLIC - OFFICIAL RELEASE - EXTERNAL NO LABEL</vt:lpwstr>
  </property>
  <property fmtid="{D5CDD505-2E9C-101B-9397-08002B2CF9AE}" pid="7" name="MSIP_Label_850fa9a1-c966-490f-a950-727245081440_SiteId">
    <vt:lpwstr>87bb2570-5c1e-4973-9c37-09257a95aeb1</vt:lpwstr>
  </property>
  <property fmtid="{D5CDD505-2E9C-101B-9397-08002B2CF9AE}" pid="8" name="MSIP_Label_850fa9a1-c966-490f-a950-727245081440_ActionId">
    <vt:lpwstr>ada09e0d-0812-47d4-857f-55a070e53c1f</vt:lpwstr>
  </property>
  <property fmtid="{D5CDD505-2E9C-101B-9397-08002B2CF9AE}" pid="9" name="MSIP_Label_850fa9a1-c966-490f-a950-727245081440_ContentBits">
    <vt:lpwstr>0</vt:lpwstr>
  </property>
</Properties>
</file>